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.2\2_National\01_Antragsberatung und -management\0_Kalkulationshilfen\Kalkulation Personalkosten\"/>
    </mc:Choice>
  </mc:AlternateContent>
  <bookViews>
    <workbookView xWindow="0" yWindow="0" windowWidth="25200" windowHeight="11985" tabRatio="922" activeTab="13"/>
  </bookViews>
  <sheets>
    <sheet name="TV-L 5" sheetId="18" r:id="rId1"/>
    <sheet name="TV-L 7 " sheetId="9" r:id="rId2"/>
    <sheet name="TV-L 8" sheetId="6" r:id="rId3"/>
    <sheet name="TV-L 9b" sheetId="12" r:id="rId4"/>
    <sheet name="TV-L 9a" sheetId="13" r:id="rId5"/>
    <sheet name="TV-L 10" sheetId="17" r:id="rId6"/>
    <sheet name="TV-L 11" sheetId="7" r:id="rId7"/>
    <sheet name="TV-L 12" sheetId="11" r:id="rId8"/>
    <sheet name="TV-L 13" sheetId="3" r:id="rId9"/>
    <sheet name="TV-L 14" sheetId="5" r:id="rId10"/>
    <sheet name="TV-L 15" sheetId="10" r:id="rId11"/>
    <sheet name="WHB ab 01.01.23" sheetId="19" r:id="rId12"/>
    <sheet name="SHK ab 01.01.23" sheetId="20" r:id="rId13"/>
    <sheet name="WHK ab 01.01.23" sheetId="22" r:id="rId14"/>
  </sheets>
  <definedNames>
    <definedName name="_xlnm._FilterDatabase" localSheetId="11" hidden="1">'WHB ab 01.01.23'!$E$14:$K$19</definedName>
  </definedNames>
  <calcPr calcId="162913"/>
</workbook>
</file>

<file path=xl/calcChain.xml><?xml version="1.0" encoding="utf-8"?>
<calcChain xmlns="http://schemas.openxmlformats.org/spreadsheetml/2006/main">
  <c r="D10" i="18" l="1"/>
  <c r="E10" i="18"/>
  <c r="F10" i="18" s="1"/>
  <c r="G10" i="18" s="1"/>
  <c r="J10" i="18" s="1"/>
  <c r="K10" i="18" s="1"/>
  <c r="G13" i="22" l="1"/>
  <c r="H16" i="22" l="1"/>
  <c r="K16" i="22" s="1"/>
  <c r="G16" i="22"/>
  <c r="J16" i="22" s="1"/>
  <c r="H15" i="22"/>
  <c r="K15" i="22" s="1"/>
  <c r="G15" i="22"/>
  <c r="J15" i="22" s="1"/>
  <c r="H14" i="22"/>
  <c r="K14" i="22" s="1"/>
  <c r="G14" i="22"/>
  <c r="J14" i="22" s="1"/>
  <c r="H13" i="22"/>
  <c r="K13" i="22" s="1"/>
  <c r="J13" i="22"/>
  <c r="H6" i="22"/>
  <c r="K6" i="22" s="1"/>
  <c r="G6" i="22"/>
  <c r="J6" i="22" s="1"/>
  <c r="H5" i="22"/>
  <c r="K5" i="22" s="1"/>
  <c r="G5" i="22"/>
  <c r="J5" i="22" s="1"/>
  <c r="H4" i="22"/>
  <c r="K4" i="22" s="1"/>
  <c r="G4" i="22"/>
  <c r="J4" i="22" s="1"/>
  <c r="H3" i="22"/>
  <c r="K3" i="22" s="1"/>
  <c r="G3" i="22"/>
  <c r="J3" i="22" s="1"/>
  <c r="J17" i="22" l="1"/>
  <c r="K17" i="22"/>
  <c r="J7" i="22"/>
  <c r="K7" i="22"/>
  <c r="H4" i="19"/>
  <c r="K4" i="19" s="1"/>
  <c r="H3" i="19"/>
  <c r="K3" i="19" s="1"/>
  <c r="H15" i="19"/>
  <c r="K15" i="19" s="1"/>
  <c r="H6" i="19"/>
  <c r="K6" i="19" s="1"/>
  <c r="H5" i="19"/>
  <c r="K5" i="19" s="1"/>
  <c r="G6" i="19"/>
  <c r="J6" i="19" s="1"/>
  <c r="G5" i="19"/>
  <c r="J5" i="19" s="1"/>
  <c r="G4" i="19"/>
  <c r="J4" i="19" s="1"/>
  <c r="G3" i="19"/>
  <c r="J3" i="19" s="1"/>
  <c r="G3" i="20"/>
  <c r="J3" i="20" s="1"/>
  <c r="H19" i="20"/>
  <c r="K19" i="20" s="1"/>
  <c r="G19" i="20"/>
  <c r="J19" i="20" s="1"/>
  <c r="H18" i="20"/>
  <c r="K18" i="20" s="1"/>
  <c r="G18" i="20"/>
  <c r="J18" i="20" s="1"/>
  <c r="H17" i="20"/>
  <c r="K17" i="20" s="1"/>
  <c r="G17" i="20"/>
  <c r="J17" i="20" s="1"/>
  <c r="H16" i="20"/>
  <c r="K16" i="20" s="1"/>
  <c r="G16" i="20"/>
  <c r="J16" i="20" s="1"/>
  <c r="H6" i="20"/>
  <c r="K6" i="20" s="1"/>
  <c r="G6" i="20"/>
  <c r="J6" i="20" s="1"/>
  <c r="H5" i="20"/>
  <c r="K5" i="20" s="1"/>
  <c r="G5" i="20"/>
  <c r="J5" i="20" s="1"/>
  <c r="H4" i="20"/>
  <c r="K4" i="20" s="1"/>
  <c r="G4" i="20"/>
  <c r="J4" i="20" s="1"/>
  <c r="H3" i="20"/>
  <c r="K3" i="20" s="1"/>
  <c r="H18" i="19"/>
  <c r="K18" i="19" s="1"/>
  <c r="G18" i="19"/>
  <c r="J18" i="19" s="1"/>
  <c r="H17" i="19"/>
  <c r="K17" i="19" s="1"/>
  <c r="G17" i="19"/>
  <c r="J17" i="19" s="1"/>
  <c r="H16" i="19"/>
  <c r="K16" i="19" s="1"/>
  <c r="G16" i="19"/>
  <c r="J16" i="19" s="1"/>
  <c r="G15" i="19"/>
  <c r="J15" i="19" s="1"/>
  <c r="J19" i="19" l="1"/>
  <c r="J7" i="19"/>
  <c r="K7" i="20"/>
  <c r="J20" i="20"/>
  <c r="K20" i="20"/>
  <c r="J7" i="20"/>
  <c r="K7" i="19"/>
  <c r="K19" i="19"/>
  <c r="E33" i="3"/>
  <c r="F33" i="3" s="1"/>
  <c r="G33" i="3" s="1"/>
  <c r="D33" i="3"/>
  <c r="E32" i="3"/>
  <c r="C61" i="3" s="1"/>
  <c r="D61" i="3" s="1"/>
  <c r="E61" i="3" s="1"/>
  <c r="J61" i="3" s="1"/>
  <c r="D32" i="3"/>
  <c r="E31" i="3"/>
  <c r="C60" i="3" s="1"/>
  <c r="I60" i="3" s="1"/>
  <c r="E30" i="3"/>
  <c r="D30" i="3"/>
  <c r="D31" i="3" s="1"/>
  <c r="F62" i="3" l="1"/>
  <c r="C59" i="3"/>
  <c r="C62" i="3"/>
  <c r="D62" i="3" s="1"/>
  <c r="E62" i="3" s="1"/>
  <c r="J62" i="3" s="1"/>
  <c r="I61" i="3"/>
  <c r="K61" i="3" s="1"/>
  <c r="F32" i="3"/>
  <c r="G32" i="3" s="1"/>
  <c r="F61" i="3" s="1"/>
  <c r="J33" i="3"/>
  <c r="K33" i="3" s="1"/>
  <c r="F30" i="3"/>
  <c r="D18" i="9"/>
  <c r="D17" i="9"/>
  <c r="D15" i="9"/>
  <c r="D16" i="9" s="1"/>
  <c r="D18" i="6"/>
  <c r="D17" i="6"/>
  <c r="D13" i="6"/>
  <c r="D12" i="6"/>
  <c r="E11" i="9"/>
  <c r="E12" i="9"/>
  <c r="F12" i="9" s="1"/>
  <c r="E13" i="9"/>
  <c r="F13" i="9" s="1"/>
  <c r="D12" i="9"/>
  <c r="D13" i="9"/>
  <c r="D10" i="9"/>
  <c r="D11" i="9" s="1"/>
  <c r="J32" i="3" l="1"/>
  <c r="K32" i="3" s="1"/>
  <c r="I62" i="3"/>
  <c r="K62" i="3" s="1"/>
  <c r="D59" i="3"/>
  <c r="I59" i="3"/>
  <c r="F31" i="3"/>
  <c r="G31" i="3" s="1"/>
  <c r="G30" i="3"/>
  <c r="J30" i="3" l="1"/>
  <c r="K30" i="3" s="1"/>
  <c r="F59" i="3"/>
  <c r="F60" i="3"/>
  <c r="J31" i="3"/>
  <c r="K31" i="3" s="1"/>
  <c r="E59" i="3"/>
  <c r="J59" i="3" s="1"/>
  <c r="K59" i="3" s="1"/>
  <c r="D60" i="3"/>
  <c r="E60" i="3" s="1"/>
  <c r="J60" i="3" s="1"/>
  <c r="K60" i="3" s="1"/>
  <c r="C26" i="18"/>
  <c r="I26" i="18" s="1"/>
  <c r="E11" i="18"/>
  <c r="C27" i="18" s="1"/>
  <c r="I27" i="18" s="1"/>
  <c r="D11" i="18"/>
  <c r="F11" i="18" l="1"/>
  <c r="D27" i="18" s="1"/>
  <c r="D26" i="18"/>
  <c r="G11" i="18" l="1"/>
  <c r="J11" i="18" s="1"/>
  <c r="K11" i="18" s="1"/>
  <c r="E26" i="18"/>
  <c r="E27" i="18" l="1"/>
  <c r="J26" i="18"/>
  <c r="K26" i="18" s="1"/>
  <c r="F26" i="18"/>
  <c r="J27" i="18" l="1"/>
  <c r="K27" i="18" s="1"/>
  <c r="F27" i="18"/>
  <c r="E25" i="10"/>
  <c r="E20" i="10"/>
  <c r="E15" i="10"/>
  <c r="E10" i="10"/>
  <c r="C33" i="10" s="1"/>
  <c r="I33" i="10" s="1"/>
  <c r="E26" i="5"/>
  <c r="E21" i="5"/>
  <c r="E16" i="5"/>
  <c r="E11" i="5"/>
  <c r="E26" i="3"/>
  <c r="C55" i="3" s="1"/>
  <c r="I55" i="3" s="1"/>
  <c r="E21" i="3"/>
  <c r="C50" i="3" s="1"/>
  <c r="I50" i="3" s="1"/>
  <c r="E16" i="3"/>
  <c r="C45" i="3" s="1"/>
  <c r="I45" i="3" s="1"/>
  <c r="D17" i="3"/>
  <c r="D18" i="3"/>
  <c r="E11" i="3"/>
  <c r="E21" i="11"/>
  <c r="E16" i="11"/>
  <c r="C34" i="11" s="1"/>
  <c r="I34" i="11" s="1"/>
  <c r="E11" i="11"/>
  <c r="C29" i="11" s="1"/>
  <c r="I29" i="11" s="1"/>
  <c r="E16" i="7"/>
  <c r="E11" i="7"/>
  <c r="C24" i="7" s="1"/>
  <c r="I24" i="7" s="1"/>
  <c r="E16" i="17"/>
  <c r="E11" i="17"/>
  <c r="C24" i="17" s="1"/>
  <c r="I24" i="17" s="1"/>
  <c r="E21" i="13"/>
  <c r="C41" i="13" s="1"/>
  <c r="I41" i="13" s="1"/>
  <c r="E16" i="13"/>
  <c r="C36" i="13" s="1"/>
  <c r="I36" i="13" s="1"/>
  <c r="E11" i="13"/>
  <c r="E21" i="12"/>
  <c r="C39" i="12" s="1"/>
  <c r="I39" i="12" s="1"/>
  <c r="E16" i="12"/>
  <c r="C34" i="12" s="1"/>
  <c r="I34" i="12" s="1"/>
  <c r="E11" i="12"/>
  <c r="E16" i="6"/>
  <c r="E11" i="6"/>
  <c r="C24" i="6" s="1"/>
  <c r="I24" i="6" s="1"/>
  <c r="C24" i="9"/>
  <c r="I24" i="9" s="1"/>
  <c r="E16" i="9"/>
  <c r="E19" i="18"/>
  <c r="C29" i="7" l="1"/>
  <c r="I29" i="7" s="1"/>
  <c r="C40" i="3"/>
  <c r="I40" i="3" s="1"/>
  <c r="C29" i="6"/>
  <c r="I29" i="6" s="1"/>
  <c r="C29" i="12"/>
  <c r="I29" i="12" s="1"/>
  <c r="C39" i="11"/>
  <c r="C31" i="13"/>
  <c r="I31" i="13" s="1"/>
  <c r="C29" i="17"/>
  <c r="I29" i="17" s="1"/>
  <c r="C29" i="9"/>
  <c r="C35" i="18"/>
  <c r="C48" i="10"/>
  <c r="C43" i="10"/>
  <c r="C38" i="10"/>
  <c r="C49" i="5"/>
  <c r="C44" i="5"/>
  <c r="C39" i="5"/>
  <c r="C34" i="5"/>
  <c r="E14" i="18"/>
  <c r="I39" i="11" l="1"/>
  <c r="I29" i="9"/>
  <c r="I35" i="18"/>
  <c r="C30" i="18"/>
  <c r="I48" i="10"/>
  <c r="I43" i="10"/>
  <c r="I38" i="10"/>
  <c r="I49" i="5"/>
  <c r="I44" i="5"/>
  <c r="I39" i="5"/>
  <c r="I34" i="5"/>
  <c r="D20" i="18"/>
  <c r="D21" i="18"/>
  <c r="D18" i="18"/>
  <c r="D19" i="18" s="1"/>
  <c r="I30" i="18" l="1"/>
  <c r="E21" i="18"/>
  <c r="C37" i="18" s="1"/>
  <c r="D37" i="18" s="1"/>
  <c r="E20" i="18"/>
  <c r="F20" i="18" s="1"/>
  <c r="E18" i="18"/>
  <c r="E16" i="18"/>
  <c r="D16" i="18"/>
  <c r="E15" i="18"/>
  <c r="F15" i="18" s="1"/>
  <c r="G15" i="18" s="1"/>
  <c r="J15" i="18" s="1"/>
  <c r="K15" i="18" s="1"/>
  <c r="D15" i="18"/>
  <c r="E13" i="18"/>
  <c r="F13" i="18" s="1"/>
  <c r="D13" i="18"/>
  <c r="D14" i="18" s="1"/>
  <c r="G13" i="18" l="1"/>
  <c r="J13" i="18" s="1"/>
  <c r="K13" i="18" s="1"/>
  <c r="F14" i="18"/>
  <c r="G14" i="18" s="1"/>
  <c r="J14" i="18" s="1"/>
  <c r="K14" i="18" s="1"/>
  <c r="C34" i="18"/>
  <c r="D34" i="18" s="1"/>
  <c r="D35" i="18" s="1"/>
  <c r="E35" i="18" s="1"/>
  <c r="F18" i="18"/>
  <c r="F21" i="18"/>
  <c r="G21" i="18" s="1"/>
  <c r="J21" i="18" s="1"/>
  <c r="K21" i="18" s="1"/>
  <c r="F16" i="18"/>
  <c r="G16" i="18" s="1"/>
  <c r="J16" i="18" s="1"/>
  <c r="K16" i="18" s="1"/>
  <c r="C31" i="18"/>
  <c r="C32" i="18"/>
  <c r="C36" i="18"/>
  <c r="D36" i="18" s="1"/>
  <c r="G20" i="18"/>
  <c r="J20" i="18" s="1"/>
  <c r="K20" i="18" s="1"/>
  <c r="C29" i="18"/>
  <c r="D29" i="18" l="1"/>
  <c r="D30" i="18" s="1"/>
  <c r="E30" i="18" s="1"/>
  <c r="I29" i="18"/>
  <c r="I34" i="18"/>
  <c r="E34" i="18"/>
  <c r="J34" i="18" s="1"/>
  <c r="G18" i="18"/>
  <c r="F19" i="18"/>
  <c r="J35" i="18"/>
  <c r="K35" i="18" s="1"/>
  <c r="F35" i="18"/>
  <c r="G13" i="9"/>
  <c r="J13" i="9" s="1"/>
  <c r="K13" i="9" s="1"/>
  <c r="G12" i="9"/>
  <c r="J12" i="9" s="1"/>
  <c r="K12" i="9" s="1"/>
  <c r="I32" i="18"/>
  <c r="D32" i="18"/>
  <c r="E32" i="18" s="1"/>
  <c r="J32" i="18" s="1"/>
  <c r="K32" i="18" s="1"/>
  <c r="I31" i="18"/>
  <c r="D31" i="18"/>
  <c r="E31" i="18" s="1"/>
  <c r="J31" i="18" s="1"/>
  <c r="E36" i="18"/>
  <c r="J36" i="18" s="1"/>
  <c r="I36" i="18"/>
  <c r="E37" i="18"/>
  <c r="J37" i="18" s="1"/>
  <c r="I37" i="18"/>
  <c r="F34" i="18" l="1"/>
  <c r="K34" i="18"/>
  <c r="F32" i="18"/>
  <c r="K31" i="18"/>
  <c r="J18" i="18"/>
  <c r="K18" i="18" s="1"/>
  <c r="G19" i="18"/>
  <c r="J19" i="18" s="1"/>
  <c r="K19" i="18" s="1"/>
  <c r="E29" i="18"/>
  <c r="J29" i="18" s="1"/>
  <c r="K29" i="18" s="1"/>
  <c r="J30" i="18"/>
  <c r="K30" i="18" s="1"/>
  <c r="F30" i="18"/>
  <c r="F36" i="18"/>
  <c r="F31" i="18"/>
  <c r="K36" i="18"/>
  <c r="F37" i="18"/>
  <c r="K37" i="18"/>
  <c r="E24" i="10"/>
  <c r="E19" i="10"/>
  <c r="E14" i="10"/>
  <c r="F14" i="10" s="1"/>
  <c r="E9" i="10"/>
  <c r="F9" i="10" s="1"/>
  <c r="D25" i="5"/>
  <c r="D26" i="5" s="1"/>
  <c r="E20" i="5"/>
  <c r="E15" i="5"/>
  <c r="E10" i="5"/>
  <c r="E25" i="3"/>
  <c r="F25" i="3" s="1"/>
  <c r="D25" i="3"/>
  <c r="D26" i="3" s="1"/>
  <c r="D20" i="3"/>
  <c r="D21" i="3" s="1"/>
  <c r="E15" i="3"/>
  <c r="C44" i="3" s="1"/>
  <c r="E10" i="3"/>
  <c r="D20" i="11"/>
  <c r="D21" i="11" s="1"/>
  <c r="E15" i="11"/>
  <c r="E10" i="11"/>
  <c r="D15" i="7"/>
  <c r="D16" i="7" s="1"/>
  <c r="D10" i="7"/>
  <c r="D11" i="7" s="1"/>
  <c r="E15" i="17"/>
  <c r="F15" i="17" s="1"/>
  <c r="D15" i="17"/>
  <c r="D16" i="17" s="1"/>
  <c r="E10" i="17"/>
  <c r="F10" i="17" s="1"/>
  <c r="D10" i="17"/>
  <c r="D11" i="17" s="1"/>
  <c r="E20" i="13"/>
  <c r="E15" i="13"/>
  <c r="E10" i="13"/>
  <c r="D9" i="10" l="1"/>
  <c r="D10" i="10" s="1"/>
  <c r="F29" i="18"/>
  <c r="G14" i="10"/>
  <c r="J14" i="10" s="1"/>
  <c r="K14" i="10" s="1"/>
  <c r="F15" i="10"/>
  <c r="G15" i="10" s="1"/>
  <c r="G10" i="17"/>
  <c r="J10" i="17" s="1"/>
  <c r="K10" i="17" s="1"/>
  <c r="F11" i="17"/>
  <c r="G11" i="17" s="1"/>
  <c r="G15" i="17"/>
  <c r="J15" i="17" s="1"/>
  <c r="K15" i="17" s="1"/>
  <c r="F16" i="17"/>
  <c r="G16" i="17" s="1"/>
  <c r="G9" i="10"/>
  <c r="J9" i="10" s="1"/>
  <c r="K9" i="10" s="1"/>
  <c r="F10" i="10"/>
  <c r="G10" i="10" s="1"/>
  <c r="G25" i="3"/>
  <c r="J25" i="3" s="1"/>
  <c r="K25" i="3" s="1"/>
  <c r="F26" i="3"/>
  <c r="G26" i="3" s="1"/>
  <c r="D14" i="10"/>
  <c r="D15" i="10" s="1"/>
  <c r="D20" i="5"/>
  <c r="D21" i="5" s="1"/>
  <c r="D19" i="10"/>
  <c r="D20" i="10" s="1"/>
  <c r="F24" i="10"/>
  <c r="D24" i="10"/>
  <c r="D25" i="10" s="1"/>
  <c r="F19" i="10"/>
  <c r="E25" i="5"/>
  <c r="F20" i="5"/>
  <c r="F15" i="5"/>
  <c r="D15" i="5"/>
  <c r="D16" i="5" s="1"/>
  <c r="F10" i="5"/>
  <c r="D10" i="5"/>
  <c r="D11" i="5" s="1"/>
  <c r="E20" i="3"/>
  <c r="F15" i="3"/>
  <c r="D15" i="3"/>
  <c r="D16" i="3" s="1"/>
  <c r="F10" i="3"/>
  <c r="D10" i="3"/>
  <c r="D11" i="3" s="1"/>
  <c r="E20" i="11"/>
  <c r="F15" i="11"/>
  <c r="D15" i="11"/>
  <c r="D16" i="11" s="1"/>
  <c r="F10" i="11"/>
  <c r="D10" i="11"/>
  <c r="D11" i="11" s="1"/>
  <c r="E15" i="7"/>
  <c r="E10" i="7"/>
  <c r="F20" i="13"/>
  <c r="D20" i="13"/>
  <c r="D21" i="13" s="1"/>
  <c r="F15" i="13"/>
  <c r="D15" i="13"/>
  <c r="D16" i="13" s="1"/>
  <c r="F10" i="13"/>
  <c r="D10" i="13"/>
  <c r="D11" i="13" s="1"/>
  <c r="E22" i="12"/>
  <c r="E20" i="12"/>
  <c r="D12" i="12"/>
  <c r="E12" i="12"/>
  <c r="F12" i="12" s="1"/>
  <c r="G12" i="12" s="1"/>
  <c r="E10" i="12"/>
  <c r="D10" i="12" l="1"/>
  <c r="D11" i="12" s="1"/>
  <c r="G10" i="3"/>
  <c r="J10" i="3" s="1"/>
  <c r="K10" i="3" s="1"/>
  <c r="F11" i="3"/>
  <c r="G11" i="3" s="1"/>
  <c r="G15" i="5"/>
  <c r="J15" i="5" s="1"/>
  <c r="K15" i="5" s="1"/>
  <c r="F16" i="5"/>
  <c r="G16" i="5" s="1"/>
  <c r="F29" i="17"/>
  <c r="J16" i="17"/>
  <c r="K16" i="17" s="1"/>
  <c r="G15" i="3"/>
  <c r="J15" i="3" s="1"/>
  <c r="K15" i="3" s="1"/>
  <c r="F16" i="3"/>
  <c r="G16" i="3" s="1"/>
  <c r="G10" i="11"/>
  <c r="J10" i="11" s="1"/>
  <c r="K10" i="11" s="1"/>
  <c r="F11" i="11"/>
  <c r="G11" i="11" s="1"/>
  <c r="G20" i="5"/>
  <c r="J20" i="5" s="1"/>
  <c r="K20" i="5" s="1"/>
  <c r="F21" i="5"/>
  <c r="G21" i="5" s="1"/>
  <c r="G15" i="13"/>
  <c r="J15" i="13" s="1"/>
  <c r="K15" i="13" s="1"/>
  <c r="F16" i="13"/>
  <c r="G16" i="13" s="1"/>
  <c r="G19" i="10"/>
  <c r="J19" i="10" s="1"/>
  <c r="K19" i="10" s="1"/>
  <c r="F20" i="10"/>
  <c r="G20" i="10" s="1"/>
  <c r="F55" i="3"/>
  <c r="J26" i="3"/>
  <c r="K26" i="3" s="1"/>
  <c r="J11" i="17"/>
  <c r="K11" i="17" s="1"/>
  <c r="F24" i="17"/>
  <c r="G20" i="13"/>
  <c r="J20" i="13" s="1"/>
  <c r="K20" i="13" s="1"/>
  <c r="F21" i="13"/>
  <c r="G21" i="13" s="1"/>
  <c r="G15" i="11"/>
  <c r="J15" i="11" s="1"/>
  <c r="K15" i="11" s="1"/>
  <c r="F16" i="11"/>
  <c r="G16" i="11" s="1"/>
  <c r="G10" i="5"/>
  <c r="J10" i="5" s="1"/>
  <c r="K10" i="5" s="1"/>
  <c r="F11" i="5"/>
  <c r="G11" i="5" s="1"/>
  <c r="G24" i="10"/>
  <c r="J24" i="10" s="1"/>
  <c r="K24" i="10" s="1"/>
  <c r="F25" i="10"/>
  <c r="G25" i="10" s="1"/>
  <c r="F33" i="10"/>
  <c r="J10" i="10"/>
  <c r="K10" i="10" s="1"/>
  <c r="J15" i="10"/>
  <c r="K15" i="10" s="1"/>
  <c r="F38" i="10"/>
  <c r="G10" i="13"/>
  <c r="J10" i="13" s="1"/>
  <c r="K10" i="13" s="1"/>
  <c r="F11" i="13"/>
  <c r="G11" i="13" s="1"/>
  <c r="F25" i="5"/>
  <c r="F20" i="3"/>
  <c r="F20" i="11"/>
  <c r="F15" i="7"/>
  <c r="F10" i="7"/>
  <c r="F20" i="12"/>
  <c r="F21" i="12" s="1"/>
  <c r="G21" i="12" s="1"/>
  <c r="F22" i="12"/>
  <c r="G22" i="12" s="1"/>
  <c r="J22" i="12" s="1"/>
  <c r="K22" i="12" s="1"/>
  <c r="D22" i="12"/>
  <c r="D20" i="12"/>
  <c r="D21" i="12" s="1"/>
  <c r="E17" i="12"/>
  <c r="D17" i="12"/>
  <c r="D15" i="12"/>
  <c r="D16" i="12" s="1"/>
  <c r="E15" i="12"/>
  <c r="F10" i="12"/>
  <c r="F11" i="12" s="1"/>
  <c r="G11" i="12" s="1"/>
  <c r="J12" i="12"/>
  <c r="K12" i="12" s="1"/>
  <c r="J21" i="12" l="1"/>
  <c r="K21" i="12" s="1"/>
  <c r="F39" i="12"/>
  <c r="G20" i="11"/>
  <c r="J20" i="11" s="1"/>
  <c r="K20" i="11" s="1"/>
  <c r="F21" i="11"/>
  <c r="G21" i="11" s="1"/>
  <c r="J21" i="13"/>
  <c r="K21" i="13" s="1"/>
  <c r="F41" i="13"/>
  <c r="J16" i="13"/>
  <c r="K16" i="13" s="1"/>
  <c r="F36" i="13"/>
  <c r="G25" i="5"/>
  <c r="J25" i="5" s="1"/>
  <c r="K25" i="5" s="1"/>
  <c r="F26" i="5"/>
  <c r="G26" i="5" s="1"/>
  <c r="J25" i="10"/>
  <c r="K25" i="10" s="1"/>
  <c r="F48" i="10"/>
  <c r="J21" i="5"/>
  <c r="K21" i="5" s="1"/>
  <c r="F44" i="5"/>
  <c r="J16" i="5"/>
  <c r="K16" i="5" s="1"/>
  <c r="F39" i="5"/>
  <c r="F31" i="13"/>
  <c r="J11" i="13"/>
  <c r="K11" i="13" s="1"/>
  <c r="F40" i="3"/>
  <c r="J11" i="3"/>
  <c r="K11" i="3" s="1"/>
  <c r="G20" i="3"/>
  <c r="J20" i="3" s="1"/>
  <c r="K20" i="3" s="1"/>
  <c r="F21" i="3"/>
  <c r="G21" i="3" s="1"/>
  <c r="G10" i="7"/>
  <c r="J10" i="7" s="1"/>
  <c r="K10" i="7" s="1"/>
  <c r="F11" i="7"/>
  <c r="G11" i="7" s="1"/>
  <c r="J11" i="12"/>
  <c r="K11" i="12" s="1"/>
  <c r="F29" i="12"/>
  <c r="J11" i="5"/>
  <c r="K11" i="5" s="1"/>
  <c r="F34" i="5"/>
  <c r="J11" i="11"/>
  <c r="K11" i="11" s="1"/>
  <c r="F29" i="11"/>
  <c r="G15" i="7"/>
  <c r="J15" i="7" s="1"/>
  <c r="K15" i="7" s="1"/>
  <c r="F16" i="7"/>
  <c r="G16" i="7" s="1"/>
  <c r="F34" i="11"/>
  <c r="J16" i="11"/>
  <c r="K16" i="11" s="1"/>
  <c r="J20" i="10"/>
  <c r="K20" i="10" s="1"/>
  <c r="F43" i="10"/>
  <c r="F45" i="3"/>
  <c r="J16" i="3"/>
  <c r="K16" i="3" s="1"/>
  <c r="G20" i="12"/>
  <c r="J20" i="12" s="1"/>
  <c r="K20" i="12" s="1"/>
  <c r="G10" i="12"/>
  <c r="J10" i="12" s="1"/>
  <c r="K10" i="12" s="1"/>
  <c r="F15" i="12"/>
  <c r="F16" i="12" s="1"/>
  <c r="G16" i="12" s="1"/>
  <c r="F17" i="12"/>
  <c r="G17" i="12" s="1"/>
  <c r="J17" i="12" s="1"/>
  <c r="K17" i="12" s="1"/>
  <c r="D15" i="6"/>
  <c r="D16" i="6" s="1"/>
  <c r="J16" i="7" l="1"/>
  <c r="K16" i="7" s="1"/>
  <c r="F29" i="7"/>
  <c r="F24" i="7"/>
  <c r="J11" i="7"/>
  <c r="K11" i="7" s="1"/>
  <c r="J21" i="3"/>
  <c r="K21" i="3" s="1"/>
  <c r="F50" i="3"/>
  <c r="E10" i="6"/>
  <c r="D10" i="6"/>
  <c r="D11" i="6" s="1"/>
  <c r="F39" i="11"/>
  <c r="J21" i="11"/>
  <c r="K21" i="11" s="1"/>
  <c r="F49" i="5"/>
  <c r="J26" i="5"/>
  <c r="K26" i="5" s="1"/>
  <c r="J16" i="12"/>
  <c r="K16" i="12" s="1"/>
  <c r="F34" i="12"/>
  <c r="E17" i="6"/>
  <c r="F17" i="6" s="1"/>
  <c r="G15" i="12"/>
  <c r="J15" i="12" s="1"/>
  <c r="K15" i="12" s="1"/>
  <c r="E15" i="6"/>
  <c r="F15" i="6" s="1"/>
  <c r="F16" i="6" s="1"/>
  <c r="G16" i="6" s="1"/>
  <c r="E15" i="9"/>
  <c r="E10" i="9"/>
  <c r="F10" i="9" s="1"/>
  <c r="F11" i="9" s="1"/>
  <c r="G11" i="9" s="1"/>
  <c r="J11" i="9" s="1"/>
  <c r="K11" i="9" s="1"/>
  <c r="C23" i="17"/>
  <c r="D23" i="17" s="1"/>
  <c r="D24" i="17" s="1"/>
  <c r="E24" i="17" s="1"/>
  <c r="J24" i="17" s="1"/>
  <c r="K24" i="17" s="1"/>
  <c r="E18" i="17"/>
  <c r="C31" i="17" s="1"/>
  <c r="D18" i="17"/>
  <c r="E13" i="17"/>
  <c r="D13" i="17"/>
  <c r="C26" i="17" l="1"/>
  <c r="I26" i="17" s="1"/>
  <c r="F10" i="6"/>
  <c r="F11" i="6" s="1"/>
  <c r="G11" i="6" s="1"/>
  <c r="C28" i="9"/>
  <c r="I28" i="9" s="1"/>
  <c r="F15" i="9"/>
  <c r="F16" i="9" s="1"/>
  <c r="G16" i="9" s="1"/>
  <c r="J16" i="9" s="1"/>
  <c r="K16" i="9" s="1"/>
  <c r="J16" i="6"/>
  <c r="K16" i="6" s="1"/>
  <c r="F29" i="6"/>
  <c r="C23" i="9"/>
  <c r="G10" i="9"/>
  <c r="J10" i="9" s="1"/>
  <c r="K10" i="9" s="1"/>
  <c r="G17" i="6"/>
  <c r="J17" i="6" s="1"/>
  <c r="K17" i="6" s="1"/>
  <c r="C26" i="9"/>
  <c r="E18" i="9"/>
  <c r="E17" i="9"/>
  <c r="C25" i="9"/>
  <c r="D25" i="9" s="1"/>
  <c r="E12" i="17"/>
  <c r="C25" i="17" s="1"/>
  <c r="D12" i="17"/>
  <c r="C28" i="17"/>
  <c r="D28" i="17" s="1"/>
  <c r="D29" i="17" s="1"/>
  <c r="E29" i="17" s="1"/>
  <c r="J29" i="17" s="1"/>
  <c r="K29" i="17" s="1"/>
  <c r="E17" i="17"/>
  <c r="D17" i="17"/>
  <c r="I31" i="17"/>
  <c r="D31" i="17"/>
  <c r="E31" i="17" s="1"/>
  <c r="J31" i="17" s="1"/>
  <c r="F23" i="17"/>
  <c r="F13" i="17"/>
  <c r="G13" i="17" s="1"/>
  <c r="J13" i="17" s="1"/>
  <c r="K13" i="17" s="1"/>
  <c r="F18" i="17"/>
  <c r="G18" i="17" s="1"/>
  <c r="J18" i="17" s="1"/>
  <c r="K18" i="17" s="1"/>
  <c r="E22" i="10"/>
  <c r="D16" i="10"/>
  <c r="D26" i="17" l="1"/>
  <c r="E26" i="17" s="1"/>
  <c r="J26" i="17" s="1"/>
  <c r="K26" i="17" s="1"/>
  <c r="G10" i="6"/>
  <c r="J10" i="6" s="1"/>
  <c r="K10" i="6" s="1"/>
  <c r="D28" i="9"/>
  <c r="D29" i="9" s="1"/>
  <c r="E29" i="9" s="1"/>
  <c r="J29" i="9" s="1"/>
  <c r="K29" i="9" s="1"/>
  <c r="C30" i="9"/>
  <c r="D30" i="9" s="1"/>
  <c r="E30" i="9" s="1"/>
  <c r="F17" i="9"/>
  <c r="J11" i="6"/>
  <c r="K11" i="6" s="1"/>
  <c r="F24" i="6"/>
  <c r="G15" i="9"/>
  <c r="J15" i="9" s="1"/>
  <c r="K15" i="9" s="1"/>
  <c r="I23" i="9"/>
  <c r="D23" i="9"/>
  <c r="D24" i="9" s="1"/>
  <c r="E24" i="9" s="1"/>
  <c r="J24" i="9" s="1"/>
  <c r="F18" i="9"/>
  <c r="G18" i="9" s="1"/>
  <c r="J18" i="9" s="1"/>
  <c r="K18" i="9" s="1"/>
  <c r="C31" i="9"/>
  <c r="I26" i="9"/>
  <c r="D26" i="9"/>
  <c r="E26" i="9" s="1"/>
  <c r="J26" i="9" s="1"/>
  <c r="K26" i="9" s="1"/>
  <c r="G15" i="6"/>
  <c r="J15" i="6" s="1"/>
  <c r="K15" i="6" s="1"/>
  <c r="F31" i="17"/>
  <c r="I25" i="9"/>
  <c r="E25" i="9"/>
  <c r="J25" i="9" s="1"/>
  <c r="K31" i="17"/>
  <c r="E23" i="17"/>
  <c r="J23" i="17" s="1"/>
  <c r="I23" i="17"/>
  <c r="F28" i="17"/>
  <c r="F26" i="17"/>
  <c r="E28" i="17"/>
  <c r="J28" i="17" s="1"/>
  <c r="I28" i="17"/>
  <c r="F12" i="17"/>
  <c r="G12" i="17" s="1"/>
  <c r="F25" i="17" s="1"/>
  <c r="F17" i="17"/>
  <c r="G17" i="17" s="1"/>
  <c r="F30" i="17" s="1"/>
  <c r="C30" i="17"/>
  <c r="E16" i="10"/>
  <c r="F16" i="10" s="1"/>
  <c r="G16" i="10" s="1"/>
  <c r="J16" i="10" s="1"/>
  <c r="K16" i="10" s="1"/>
  <c r="D22" i="10"/>
  <c r="F22" i="10"/>
  <c r="G22" i="10" s="1"/>
  <c r="J22" i="10" s="1"/>
  <c r="K22" i="10" s="1"/>
  <c r="E23" i="9" l="1"/>
  <c r="F23" i="9" s="1"/>
  <c r="J17" i="17"/>
  <c r="K17" i="17" s="1"/>
  <c r="I30" i="9"/>
  <c r="D31" i="9"/>
  <c r="E31" i="9" s="1"/>
  <c r="J31" i="9" s="1"/>
  <c r="I31" i="9"/>
  <c r="F29" i="9"/>
  <c r="E28" i="9"/>
  <c r="K25" i="9"/>
  <c r="J23" i="9"/>
  <c r="K23" i="9" s="1"/>
  <c r="G17" i="9"/>
  <c r="J17" i="9" s="1"/>
  <c r="K17" i="9" s="1"/>
  <c r="F26" i="9"/>
  <c r="J30" i="9"/>
  <c r="K30" i="9" s="1"/>
  <c r="F30" i="9"/>
  <c r="F25" i="9"/>
  <c r="J12" i="17"/>
  <c r="K12" i="17" s="1"/>
  <c r="D30" i="17"/>
  <c r="E30" i="17" s="1"/>
  <c r="J30" i="17" s="1"/>
  <c r="I30" i="17"/>
  <c r="D25" i="17"/>
  <c r="E25" i="17" s="1"/>
  <c r="J25" i="17" s="1"/>
  <c r="I25" i="17"/>
  <c r="K28" i="17"/>
  <c r="K23" i="17"/>
  <c r="E28" i="3"/>
  <c r="F28" i="3" s="1"/>
  <c r="G28" i="3" s="1"/>
  <c r="J28" i="3" s="1"/>
  <c r="K28" i="3" s="1"/>
  <c r="D28" i="3"/>
  <c r="E27" i="3"/>
  <c r="C56" i="3" s="1"/>
  <c r="D56" i="3" s="1"/>
  <c r="E56" i="3" s="1"/>
  <c r="J56" i="3" s="1"/>
  <c r="F31" i="9" l="1"/>
  <c r="J28" i="9"/>
  <c r="K28" i="9" s="1"/>
  <c r="F28" i="9"/>
  <c r="K31" i="9"/>
  <c r="F24" i="9"/>
  <c r="K24" i="9"/>
  <c r="K25" i="17"/>
  <c r="K30" i="17"/>
  <c r="C57" i="3"/>
  <c r="I57" i="3" s="1"/>
  <c r="F57" i="3"/>
  <c r="I56" i="3"/>
  <c r="K56" i="3" s="1"/>
  <c r="C54" i="3"/>
  <c r="F27" i="3"/>
  <c r="G27" i="3" s="1"/>
  <c r="D27" i="3"/>
  <c r="D27" i="10"/>
  <c r="D17" i="10"/>
  <c r="D12" i="10"/>
  <c r="D28" i="5"/>
  <c r="D23" i="5"/>
  <c r="D18" i="5"/>
  <c r="D13" i="5"/>
  <c r="E23" i="3"/>
  <c r="D22" i="3"/>
  <c r="E18" i="3"/>
  <c r="E17" i="3"/>
  <c r="E13" i="3"/>
  <c r="E23" i="11"/>
  <c r="D22" i="11"/>
  <c r="E18" i="11"/>
  <c r="D17" i="11"/>
  <c r="E13" i="11"/>
  <c r="D18" i="7"/>
  <c r="D13" i="7"/>
  <c r="E23" i="13"/>
  <c r="E18" i="13"/>
  <c r="E13" i="13"/>
  <c r="I54" i="3" l="1"/>
  <c r="D54" i="3"/>
  <c r="D55" i="3" s="1"/>
  <c r="E55" i="3" s="1"/>
  <c r="J55" i="3" s="1"/>
  <c r="K55" i="3" s="1"/>
  <c r="D12" i="3"/>
  <c r="D26" i="10"/>
  <c r="D11" i="10"/>
  <c r="E17" i="11"/>
  <c r="D21" i="10"/>
  <c r="D27" i="5"/>
  <c r="D12" i="5"/>
  <c r="D17" i="5"/>
  <c r="D22" i="5"/>
  <c r="D12" i="11"/>
  <c r="E12" i="7"/>
  <c r="E17" i="7"/>
  <c r="D12" i="13"/>
  <c r="D17" i="13"/>
  <c r="D22" i="13"/>
  <c r="D57" i="3"/>
  <c r="E57" i="3" s="1"/>
  <c r="J57" i="3" s="1"/>
  <c r="K57" i="3" s="1"/>
  <c r="E17" i="13"/>
  <c r="E12" i="13"/>
  <c r="J27" i="3"/>
  <c r="K27" i="3" s="1"/>
  <c r="F56" i="3"/>
  <c r="E12" i="11"/>
  <c r="E22" i="11"/>
  <c r="F54" i="3"/>
  <c r="E13" i="5"/>
  <c r="E22" i="3"/>
  <c r="E12" i="3"/>
  <c r="D13" i="13"/>
  <c r="D18" i="13"/>
  <c r="D23" i="13"/>
  <c r="D13" i="3"/>
  <c r="D23" i="3"/>
  <c r="E13" i="7"/>
  <c r="E18" i="7"/>
  <c r="D12" i="7"/>
  <c r="D17" i="7"/>
  <c r="D13" i="11"/>
  <c r="D18" i="11"/>
  <c r="D23" i="11"/>
  <c r="E18" i="5"/>
  <c r="E23" i="5"/>
  <c r="E28" i="5"/>
  <c r="E12" i="10"/>
  <c r="E17" i="10"/>
  <c r="E27" i="10"/>
  <c r="E22" i="13"/>
  <c r="E12" i="5"/>
  <c r="E17" i="5"/>
  <c r="E22" i="5"/>
  <c r="E27" i="5"/>
  <c r="E11" i="10"/>
  <c r="E21" i="10"/>
  <c r="E26" i="10"/>
  <c r="E23" i="12"/>
  <c r="D13" i="12"/>
  <c r="E13" i="6"/>
  <c r="E12" i="6"/>
  <c r="E54" i="3" l="1"/>
  <c r="J54" i="3" s="1"/>
  <c r="K54" i="3" s="1"/>
  <c r="C25" i="7"/>
  <c r="D25" i="7" s="1"/>
  <c r="E25" i="7" s="1"/>
  <c r="F12" i="6"/>
  <c r="C25" i="6"/>
  <c r="D25" i="6" s="1"/>
  <c r="F13" i="6"/>
  <c r="C26" i="6"/>
  <c r="D26" i="6" s="1"/>
  <c r="E13" i="12"/>
  <c r="D23" i="12"/>
  <c r="E18" i="12"/>
  <c r="E18" i="6" l="1"/>
  <c r="F18" i="6" s="1"/>
  <c r="D18" i="12"/>
  <c r="C33" i="5" l="1"/>
  <c r="D33" i="5" s="1"/>
  <c r="D34" i="5" s="1"/>
  <c r="E34" i="5" s="1"/>
  <c r="J34" i="5" s="1"/>
  <c r="K34" i="5" s="1"/>
  <c r="E33" i="5" l="1"/>
  <c r="J33" i="5" s="1"/>
  <c r="I33" i="5"/>
  <c r="F17" i="13"/>
  <c r="C37" i="13"/>
  <c r="C33" i="12"/>
  <c r="F22" i="13"/>
  <c r="C42" i="13"/>
  <c r="F12" i="11"/>
  <c r="C30" i="11"/>
  <c r="F17" i="3"/>
  <c r="C46" i="3"/>
  <c r="I46" i="3" s="1"/>
  <c r="C43" i="5"/>
  <c r="D43" i="5" s="1"/>
  <c r="D44" i="5" s="1"/>
  <c r="E44" i="5" s="1"/>
  <c r="J44" i="5" s="1"/>
  <c r="K44" i="5" s="1"/>
  <c r="F26" i="10"/>
  <c r="C49" i="10"/>
  <c r="F21" i="10"/>
  <c r="C44" i="10"/>
  <c r="C40" i="13"/>
  <c r="D40" i="13" s="1"/>
  <c r="D41" i="13" s="1"/>
  <c r="E41" i="13" s="1"/>
  <c r="C40" i="12"/>
  <c r="F22" i="11"/>
  <c r="C40" i="11"/>
  <c r="C38" i="5"/>
  <c r="D38" i="5" s="1"/>
  <c r="D39" i="5" s="1"/>
  <c r="E39" i="5" s="1"/>
  <c r="J39" i="5" s="1"/>
  <c r="K39" i="5" s="1"/>
  <c r="C33" i="11"/>
  <c r="D33" i="11" s="1"/>
  <c r="F17" i="11"/>
  <c r="C35" i="11"/>
  <c r="C38" i="12"/>
  <c r="D38" i="12" s="1"/>
  <c r="D39" i="12" s="1"/>
  <c r="E39" i="12" s="1"/>
  <c r="J39" i="12" s="1"/>
  <c r="K39" i="12" s="1"/>
  <c r="C28" i="7"/>
  <c r="C38" i="11"/>
  <c r="D38" i="11" s="1"/>
  <c r="D39" i="11" s="1"/>
  <c r="E39" i="11" s="1"/>
  <c r="J39" i="11" s="1"/>
  <c r="K39" i="11" s="1"/>
  <c r="C48" i="5"/>
  <c r="D48" i="5" s="1"/>
  <c r="D49" i="5" s="1"/>
  <c r="E49" i="5" s="1"/>
  <c r="J49" i="5" s="1"/>
  <c r="K49" i="5" s="1"/>
  <c r="C42" i="10"/>
  <c r="D42" i="10" s="1"/>
  <c r="D43" i="10" s="1"/>
  <c r="E43" i="10" s="1"/>
  <c r="J43" i="10" s="1"/>
  <c r="K43" i="10" s="1"/>
  <c r="F12" i="3"/>
  <c r="G12" i="3" s="1"/>
  <c r="C41" i="3"/>
  <c r="I41" i="3" s="1"/>
  <c r="F22" i="3"/>
  <c r="C51" i="3"/>
  <c r="I51" i="3" s="1"/>
  <c r="C23" i="7"/>
  <c r="C30" i="13"/>
  <c r="D30" i="13" s="1"/>
  <c r="D31" i="13" s="1"/>
  <c r="E31" i="13" s="1"/>
  <c r="C47" i="10"/>
  <c r="D47" i="10" s="1"/>
  <c r="D48" i="10" s="1"/>
  <c r="E48" i="10" s="1"/>
  <c r="J48" i="10" s="1"/>
  <c r="K48" i="10" s="1"/>
  <c r="F12" i="7"/>
  <c r="F12" i="5"/>
  <c r="C35" i="5"/>
  <c r="C28" i="6"/>
  <c r="D28" i="6" s="1"/>
  <c r="F12" i="13"/>
  <c r="C32" i="13"/>
  <c r="F17" i="7"/>
  <c r="C30" i="7"/>
  <c r="F11" i="10"/>
  <c r="C34" i="10"/>
  <c r="F27" i="5"/>
  <c r="C50" i="5"/>
  <c r="C35" i="12"/>
  <c r="I35" i="12" s="1"/>
  <c r="C32" i="10"/>
  <c r="D32" i="10" s="1"/>
  <c r="D33" i="10" s="1"/>
  <c r="E33" i="10" s="1"/>
  <c r="J33" i="10" s="1"/>
  <c r="K33" i="10" s="1"/>
  <c r="C23" i="6"/>
  <c r="D23" i="6" s="1"/>
  <c r="D24" i="6" s="1"/>
  <c r="E24" i="6" s="1"/>
  <c r="C30" i="6"/>
  <c r="D30" i="6" s="1"/>
  <c r="C39" i="3"/>
  <c r="C28" i="12"/>
  <c r="D28" i="12" s="1"/>
  <c r="D29" i="12" s="1"/>
  <c r="E29" i="12" s="1"/>
  <c r="J29" i="12" s="1"/>
  <c r="K29" i="12" s="1"/>
  <c r="C35" i="13"/>
  <c r="D35" i="13" s="1"/>
  <c r="D36" i="13" s="1"/>
  <c r="E36" i="13" s="1"/>
  <c r="C28" i="11"/>
  <c r="D28" i="11" s="1"/>
  <c r="D29" i="11" s="1"/>
  <c r="E29" i="11" s="1"/>
  <c r="J29" i="11" s="1"/>
  <c r="K29" i="11" s="1"/>
  <c r="C49" i="3"/>
  <c r="F22" i="5"/>
  <c r="C45" i="5"/>
  <c r="I45" i="5" s="1"/>
  <c r="E28" i="6" l="1"/>
  <c r="D29" i="6"/>
  <c r="E29" i="6" s="1"/>
  <c r="J29" i="6" s="1"/>
  <c r="K29" i="6" s="1"/>
  <c r="E33" i="11"/>
  <c r="D34" i="11"/>
  <c r="E34" i="11" s="1"/>
  <c r="J34" i="11" s="1"/>
  <c r="K34" i="11" s="1"/>
  <c r="I44" i="3"/>
  <c r="D44" i="3"/>
  <c r="D45" i="3" s="1"/>
  <c r="E45" i="3" s="1"/>
  <c r="J45" i="3" s="1"/>
  <c r="K45" i="3" s="1"/>
  <c r="I23" i="7"/>
  <c r="D23" i="7"/>
  <c r="I28" i="7"/>
  <c r="D28" i="7"/>
  <c r="D29" i="7" s="1"/>
  <c r="E29" i="7" s="1"/>
  <c r="J29" i="7" s="1"/>
  <c r="K29" i="7" s="1"/>
  <c r="I49" i="3"/>
  <c r="D49" i="3"/>
  <c r="D50" i="3" s="1"/>
  <c r="E50" i="3" s="1"/>
  <c r="J50" i="3" s="1"/>
  <c r="K50" i="3" s="1"/>
  <c r="I39" i="3"/>
  <c r="D39" i="3"/>
  <c r="D40" i="3" s="1"/>
  <c r="E40" i="3" s="1"/>
  <c r="J40" i="3" s="1"/>
  <c r="K40" i="3" s="1"/>
  <c r="I33" i="12"/>
  <c r="D33" i="12"/>
  <c r="D34" i="10"/>
  <c r="E34" i="10" s="1"/>
  <c r="J34" i="10" s="1"/>
  <c r="I34" i="10"/>
  <c r="D44" i="10"/>
  <c r="E44" i="10" s="1"/>
  <c r="J44" i="10" s="1"/>
  <c r="I44" i="10"/>
  <c r="E47" i="10"/>
  <c r="J47" i="10" s="1"/>
  <c r="I47" i="10"/>
  <c r="E42" i="10"/>
  <c r="J42" i="10" s="1"/>
  <c r="I42" i="10"/>
  <c r="E32" i="10"/>
  <c r="J32" i="10" s="1"/>
  <c r="I32" i="10"/>
  <c r="D49" i="10"/>
  <c r="E49" i="10" s="1"/>
  <c r="J49" i="10" s="1"/>
  <c r="I49" i="10"/>
  <c r="D50" i="5"/>
  <c r="E50" i="5" s="1"/>
  <c r="J50" i="5" s="1"/>
  <c r="I50" i="5"/>
  <c r="D35" i="5"/>
  <c r="E35" i="5" s="1"/>
  <c r="J35" i="5" s="1"/>
  <c r="I35" i="5"/>
  <c r="E48" i="5"/>
  <c r="J48" i="5" s="1"/>
  <c r="I48" i="5"/>
  <c r="E38" i="5"/>
  <c r="J38" i="5" s="1"/>
  <c r="I38" i="5"/>
  <c r="E43" i="5"/>
  <c r="J43" i="5" s="1"/>
  <c r="I43" i="5"/>
  <c r="K33" i="5"/>
  <c r="E28" i="11"/>
  <c r="J28" i="11" s="1"/>
  <c r="I28" i="11"/>
  <c r="D35" i="11"/>
  <c r="E35" i="11" s="1"/>
  <c r="J35" i="11" s="1"/>
  <c r="I35" i="11"/>
  <c r="D40" i="11"/>
  <c r="E40" i="11" s="1"/>
  <c r="J40" i="11" s="1"/>
  <c r="I40" i="11"/>
  <c r="D30" i="11"/>
  <c r="E30" i="11" s="1"/>
  <c r="J30" i="11" s="1"/>
  <c r="I30" i="11"/>
  <c r="E38" i="11"/>
  <c r="J38" i="11" s="1"/>
  <c r="I38" i="11"/>
  <c r="J33" i="11"/>
  <c r="I33" i="11"/>
  <c r="D30" i="7"/>
  <c r="E30" i="7" s="1"/>
  <c r="J30" i="7" s="1"/>
  <c r="I30" i="7"/>
  <c r="J25" i="7"/>
  <c r="I25" i="7"/>
  <c r="D42" i="13"/>
  <c r="E42" i="13" s="1"/>
  <c r="J42" i="13" s="1"/>
  <c r="I42" i="13"/>
  <c r="E40" i="13"/>
  <c r="I40" i="13"/>
  <c r="D37" i="13"/>
  <c r="E37" i="13" s="1"/>
  <c r="J37" i="13" s="1"/>
  <c r="I37" i="13"/>
  <c r="E35" i="13"/>
  <c r="I35" i="13"/>
  <c r="D32" i="13"/>
  <c r="E32" i="13" s="1"/>
  <c r="J32" i="13" s="1"/>
  <c r="I32" i="13"/>
  <c r="E30" i="13"/>
  <c r="I30" i="13"/>
  <c r="E28" i="12"/>
  <c r="J28" i="12" s="1"/>
  <c r="I28" i="12"/>
  <c r="D40" i="12"/>
  <c r="E40" i="12" s="1"/>
  <c r="J40" i="12" s="1"/>
  <c r="I40" i="12"/>
  <c r="E38" i="12"/>
  <c r="J38" i="12" s="1"/>
  <c r="I38" i="12"/>
  <c r="D46" i="3"/>
  <c r="E46" i="3" s="1"/>
  <c r="J46" i="3" s="1"/>
  <c r="K46" i="3" s="1"/>
  <c r="D41" i="3"/>
  <c r="E41" i="3" s="1"/>
  <c r="J41" i="3" s="1"/>
  <c r="K41" i="3" s="1"/>
  <c r="D51" i="3"/>
  <c r="E51" i="3" s="1"/>
  <c r="J51" i="3" s="1"/>
  <c r="K51" i="3" s="1"/>
  <c r="E49" i="3"/>
  <c r="J49" i="3" s="1"/>
  <c r="K49" i="3" s="1"/>
  <c r="J28" i="6"/>
  <c r="I28" i="6"/>
  <c r="E30" i="6"/>
  <c r="J30" i="6" s="1"/>
  <c r="I30" i="6"/>
  <c r="E25" i="6"/>
  <c r="J25" i="6" s="1"/>
  <c r="I25" i="6"/>
  <c r="E23" i="6"/>
  <c r="I23" i="6"/>
  <c r="D45" i="5"/>
  <c r="E45" i="5" s="1"/>
  <c r="J45" i="5" s="1"/>
  <c r="K45" i="5" s="1"/>
  <c r="D35" i="12"/>
  <c r="E35" i="12" s="1"/>
  <c r="J35" i="12" s="1"/>
  <c r="K35" i="12" s="1"/>
  <c r="C40" i="5"/>
  <c r="I40" i="5" s="1"/>
  <c r="F23" i="13"/>
  <c r="G23" i="13" s="1"/>
  <c r="J23" i="13" s="1"/>
  <c r="K23" i="13" s="1"/>
  <c r="C43" i="13"/>
  <c r="F17" i="5"/>
  <c r="F18" i="13"/>
  <c r="G18" i="13" s="1"/>
  <c r="J18" i="13" s="1"/>
  <c r="K18" i="13" s="1"/>
  <c r="C38" i="13"/>
  <c r="C37" i="10"/>
  <c r="D37" i="10" s="1"/>
  <c r="D38" i="10" s="1"/>
  <c r="E38" i="10" s="1"/>
  <c r="J38" i="10" s="1"/>
  <c r="K38" i="10" s="1"/>
  <c r="C39" i="10"/>
  <c r="C30" i="12"/>
  <c r="E39" i="3" l="1"/>
  <c r="J39" i="3" s="1"/>
  <c r="K39" i="3" s="1"/>
  <c r="E44" i="3"/>
  <c r="J44" i="3" s="1"/>
  <c r="K44" i="3" s="1"/>
  <c r="E28" i="7"/>
  <c r="J28" i="7" s="1"/>
  <c r="K28" i="7" s="1"/>
  <c r="E33" i="12"/>
  <c r="J33" i="12" s="1"/>
  <c r="K33" i="12" s="1"/>
  <c r="D34" i="12"/>
  <c r="E34" i="12" s="1"/>
  <c r="J34" i="12" s="1"/>
  <c r="K34" i="12" s="1"/>
  <c r="E23" i="7"/>
  <c r="J23" i="7" s="1"/>
  <c r="K23" i="7" s="1"/>
  <c r="D24" i="7"/>
  <c r="E24" i="7" s="1"/>
  <c r="J24" i="7" s="1"/>
  <c r="K24" i="7" s="1"/>
  <c r="J30" i="13"/>
  <c r="K30" i="13" s="1"/>
  <c r="J31" i="13"/>
  <c r="K31" i="13" s="1"/>
  <c r="J40" i="13"/>
  <c r="K40" i="13" s="1"/>
  <c r="J41" i="13"/>
  <c r="K41" i="13" s="1"/>
  <c r="J35" i="13"/>
  <c r="K35" i="13" s="1"/>
  <c r="J36" i="13"/>
  <c r="K36" i="13" s="1"/>
  <c r="J23" i="6"/>
  <c r="J24" i="6"/>
  <c r="K24" i="6" s="1"/>
  <c r="K35" i="5"/>
  <c r="K33" i="11"/>
  <c r="K35" i="11"/>
  <c r="K30" i="11"/>
  <c r="K40" i="12"/>
  <c r="K49" i="10"/>
  <c r="K43" i="5"/>
  <c r="K38" i="12"/>
  <c r="K44" i="10"/>
  <c r="K34" i="10"/>
  <c r="K42" i="10"/>
  <c r="E37" i="10"/>
  <c r="J37" i="10" s="1"/>
  <c r="I37" i="10"/>
  <c r="K47" i="10"/>
  <c r="D39" i="10"/>
  <c r="E39" i="10" s="1"/>
  <c r="J39" i="10" s="1"/>
  <c r="I39" i="10"/>
  <c r="K32" i="10"/>
  <c r="K48" i="5"/>
  <c r="K50" i="5"/>
  <c r="K38" i="5"/>
  <c r="K38" i="11"/>
  <c r="K40" i="11"/>
  <c r="K28" i="11"/>
  <c r="K30" i="7"/>
  <c r="K25" i="7"/>
  <c r="K32" i="13"/>
  <c r="D43" i="13"/>
  <c r="E43" i="13" s="1"/>
  <c r="J43" i="13" s="1"/>
  <c r="I43" i="13"/>
  <c r="K42" i="13"/>
  <c r="D38" i="13"/>
  <c r="E38" i="13" s="1"/>
  <c r="J38" i="13" s="1"/>
  <c r="I38" i="13"/>
  <c r="K37" i="13"/>
  <c r="K28" i="12"/>
  <c r="D30" i="12"/>
  <c r="E30" i="12" s="1"/>
  <c r="J30" i="12" s="1"/>
  <c r="I30" i="12"/>
  <c r="F13" i="13"/>
  <c r="G13" i="13" s="1"/>
  <c r="J13" i="13" s="1"/>
  <c r="K13" i="13" s="1"/>
  <c r="C33" i="13"/>
  <c r="F43" i="13"/>
  <c r="D40" i="5"/>
  <c r="E40" i="5" s="1"/>
  <c r="J40" i="5" s="1"/>
  <c r="K40" i="5" s="1"/>
  <c r="F33" i="12"/>
  <c r="F23" i="12"/>
  <c r="G23" i="12" s="1"/>
  <c r="J23" i="12" s="1"/>
  <c r="K23" i="12" s="1"/>
  <c r="C41" i="12"/>
  <c r="F38" i="13"/>
  <c r="F38" i="12"/>
  <c r="F13" i="12"/>
  <c r="G13" i="12" s="1"/>
  <c r="J13" i="12" s="1"/>
  <c r="K13" i="12" s="1"/>
  <c r="C31" i="12"/>
  <c r="F35" i="13"/>
  <c r="F40" i="13"/>
  <c r="G22" i="13"/>
  <c r="G17" i="13"/>
  <c r="G12" i="13"/>
  <c r="F33" i="11"/>
  <c r="K39" i="10" l="1"/>
  <c r="K37" i="10"/>
  <c r="K43" i="13"/>
  <c r="K38" i="13"/>
  <c r="D33" i="13"/>
  <c r="E33" i="13" s="1"/>
  <c r="J33" i="13" s="1"/>
  <c r="I33" i="13"/>
  <c r="K30" i="12"/>
  <c r="D31" i="12"/>
  <c r="E31" i="12" s="1"/>
  <c r="J31" i="12" s="1"/>
  <c r="I31" i="12"/>
  <c r="F41" i="12"/>
  <c r="D41" i="12"/>
  <c r="E41" i="12" s="1"/>
  <c r="J41" i="12" s="1"/>
  <c r="I41" i="12"/>
  <c r="J12" i="13"/>
  <c r="K12" i="13" s="1"/>
  <c r="F32" i="13"/>
  <c r="J22" i="13"/>
  <c r="K22" i="13" s="1"/>
  <c r="F42" i="13"/>
  <c r="F18" i="12"/>
  <c r="G18" i="12" s="1"/>
  <c r="J18" i="12" s="1"/>
  <c r="K18" i="12" s="1"/>
  <c r="C36" i="12"/>
  <c r="I36" i="12" s="1"/>
  <c r="F35" i="12"/>
  <c r="F28" i="12"/>
  <c r="F23" i="11"/>
  <c r="G23" i="11" s="1"/>
  <c r="C41" i="11"/>
  <c r="F33" i="13"/>
  <c r="F31" i="12"/>
  <c r="F30" i="12"/>
  <c r="F18" i="11"/>
  <c r="G18" i="11" s="1"/>
  <c r="J18" i="11" s="1"/>
  <c r="K18" i="11" s="1"/>
  <c r="C36" i="11"/>
  <c r="F30" i="13"/>
  <c r="F13" i="11"/>
  <c r="G13" i="11" s="1"/>
  <c r="C31" i="11"/>
  <c r="J17" i="13"/>
  <c r="K17" i="13" s="1"/>
  <c r="F37" i="13"/>
  <c r="F40" i="12"/>
  <c r="G22" i="11"/>
  <c r="G17" i="11"/>
  <c r="K41" i="12" l="1"/>
  <c r="J23" i="11"/>
  <c r="K23" i="11" s="1"/>
  <c r="F41" i="11"/>
  <c r="D41" i="11"/>
  <c r="E41" i="11" s="1"/>
  <c r="J41" i="11" s="1"/>
  <c r="I41" i="11"/>
  <c r="D31" i="11"/>
  <c r="E31" i="11" s="1"/>
  <c r="J31" i="11" s="1"/>
  <c r="I31" i="11"/>
  <c r="D36" i="11"/>
  <c r="E36" i="11" s="1"/>
  <c r="J36" i="11" s="1"/>
  <c r="I36" i="11"/>
  <c r="K33" i="13"/>
  <c r="K31" i="12"/>
  <c r="F36" i="12"/>
  <c r="J13" i="11"/>
  <c r="K13" i="11" s="1"/>
  <c r="F31" i="11"/>
  <c r="F33" i="5"/>
  <c r="D36" i="12"/>
  <c r="E36" i="12" s="1"/>
  <c r="J36" i="12" s="1"/>
  <c r="K36" i="12" s="1"/>
  <c r="J22" i="11"/>
  <c r="K22" i="11" s="1"/>
  <c r="F40" i="11"/>
  <c r="F28" i="11"/>
  <c r="F28" i="7"/>
  <c r="F18" i="7"/>
  <c r="G18" i="7" s="1"/>
  <c r="J18" i="7" s="1"/>
  <c r="K18" i="7" s="1"/>
  <c r="C31" i="7"/>
  <c r="I31" i="7" s="1"/>
  <c r="F23" i="6"/>
  <c r="K23" i="6" s="1"/>
  <c r="F36" i="11"/>
  <c r="J17" i="11"/>
  <c r="K17" i="11" s="1"/>
  <c r="F35" i="11"/>
  <c r="F32" i="10"/>
  <c r="F38" i="11"/>
  <c r="G22" i="3"/>
  <c r="G12" i="11"/>
  <c r="G17" i="7"/>
  <c r="G12" i="6"/>
  <c r="F42" i="10"/>
  <c r="G11" i="10"/>
  <c r="F43" i="5"/>
  <c r="G27" i="5"/>
  <c r="G22" i="5"/>
  <c r="K31" i="11" l="1"/>
  <c r="K41" i="11"/>
  <c r="K36" i="11"/>
  <c r="F23" i="5"/>
  <c r="G23" i="5" s="1"/>
  <c r="J23" i="5" s="1"/>
  <c r="K23" i="5" s="1"/>
  <c r="C46" i="5"/>
  <c r="F48" i="5"/>
  <c r="J22" i="5"/>
  <c r="K22" i="5" s="1"/>
  <c r="F45" i="5"/>
  <c r="J12" i="6"/>
  <c r="K12" i="6" s="1"/>
  <c r="F25" i="6"/>
  <c r="K25" i="6" s="1"/>
  <c r="F44" i="3"/>
  <c r="F27" i="10"/>
  <c r="G27" i="10" s="1"/>
  <c r="J27" i="10" s="1"/>
  <c r="K27" i="10" s="1"/>
  <c r="C50" i="10"/>
  <c r="F13" i="7"/>
  <c r="G13" i="7" s="1"/>
  <c r="C26" i="7"/>
  <c r="I26" i="7" s="1"/>
  <c r="J27" i="5"/>
  <c r="K27" i="5" s="1"/>
  <c r="F50" i="5"/>
  <c r="J12" i="11"/>
  <c r="K12" i="11" s="1"/>
  <c r="F30" i="11"/>
  <c r="F38" i="5"/>
  <c r="D31" i="7"/>
  <c r="E31" i="7" s="1"/>
  <c r="J31" i="7" s="1"/>
  <c r="K31" i="7" s="1"/>
  <c r="F13" i="3"/>
  <c r="G13" i="3" s="1"/>
  <c r="C42" i="3"/>
  <c r="I42" i="3" s="1"/>
  <c r="F30" i="6"/>
  <c r="K30" i="6" s="1"/>
  <c r="F31" i="7"/>
  <c r="J22" i="3"/>
  <c r="K22" i="3" s="1"/>
  <c r="F51" i="3"/>
  <c r="J17" i="7"/>
  <c r="K17" i="7" s="1"/>
  <c r="F30" i="7"/>
  <c r="F17" i="10"/>
  <c r="G17" i="10" s="1"/>
  <c r="J17" i="10" s="1"/>
  <c r="K17" i="10" s="1"/>
  <c r="C45" i="10"/>
  <c r="F23" i="3"/>
  <c r="G23" i="3" s="1"/>
  <c r="J23" i="3" s="1"/>
  <c r="K23" i="3" s="1"/>
  <c r="C52" i="3"/>
  <c r="I52" i="3" s="1"/>
  <c r="J11" i="10"/>
  <c r="K11" i="10" s="1"/>
  <c r="F34" i="10"/>
  <c r="F49" i="3"/>
  <c r="G17" i="3"/>
  <c r="G12" i="5"/>
  <c r="G12" i="7"/>
  <c r="F25" i="7" s="1"/>
  <c r="G26" i="10"/>
  <c r="G21" i="10"/>
  <c r="D45" i="10" l="1"/>
  <c r="E45" i="10" s="1"/>
  <c r="J45" i="10" s="1"/>
  <c r="I45" i="10"/>
  <c r="D50" i="10"/>
  <c r="E50" i="10" s="1"/>
  <c r="J50" i="10" s="1"/>
  <c r="I50" i="10"/>
  <c r="D46" i="5"/>
  <c r="E46" i="5" s="1"/>
  <c r="J46" i="5" s="1"/>
  <c r="I46" i="5"/>
  <c r="D52" i="3"/>
  <c r="E52" i="3" s="1"/>
  <c r="J52" i="3" s="1"/>
  <c r="K52" i="3" s="1"/>
  <c r="D42" i="3"/>
  <c r="E42" i="3" s="1"/>
  <c r="J42" i="3" s="1"/>
  <c r="K42" i="3" s="1"/>
  <c r="J13" i="3"/>
  <c r="K13" i="3" s="1"/>
  <c r="F42" i="3"/>
  <c r="J13" i="7"/>
  <c r="K13" i="7" s="1"/>
  <c r="F26" i="7"/>
  <c r="C41" i="5"/>
  <c r="F28" i="5"/>
  <c r="G28" i="5" s="1"/>
  <c r="J28" i="5" s="1"/>
  <c r="K28" i="5" s="1"/>
  <c r="C51" i="5"/>
  <c r="F50" i="10"/>
  <c r="F52" i="3"/>
  <c r="J17" i="3"/>
  <c r="K17" i="3" s="1"/>
  <c r="F46" i="3"/>
  <c r="F28" i="6"/>
  <c r="K28" i="6" s="1"/>
  <c r="J12" i="3"/>
  <c r="K12" i="3" s="1"/>
  <c r="F41" i="3"/>
  <c r="F18" i="3"/>
  <c r="G18" i="3" s="1"/>
  <c r="J18" i="3" s="1"/>
  <c r="K18" i="3" s="1"/>
  <c r="C47" i="3"/>
  <c r="I47" i="3" s="1"/>
  <c r="F45" i="10"/>
  <c r="J21" i="10"/>
  <c r="K21" i="10" s="1"/>
  <c r="F44" i="10"/>
  <c r="F47" i="10"/>
  <c r="F37" i="10"/>
  <c r="J12" i="5"/>
  <c r="K12" i="5" s="1"/>
  <c r="F35" i="5"/>
  <c r="F39" i="3"/>
  <c r="F46" i="5"/>
  <c r="F23" i="7"/>
  <c r="J26" i="10"/>
  <c r="K26" i="10" s="1"/>
  <c r="F49" i="10"/>
  <c r="C31" i="6"/>
  <c r="D31" i="6" s="1"/>
  <c r="J12" i="7"/>
  <c r="K12" i="7" s="1"/>
  <c r="F39" i="10"/>
  <c r="F13" i="5"/>
  <c r="G13" i="5" s="1"/>
  <c r="J13" i="5" s="1"/>
  <c r="K13" i="5" s="1"/>
  <c r="C36" i="5"/>
  <c r="F40" i="10"/>
  <c r="C40" i="10"/>
  <c r="D26" i="7"/>
  <c r="E26" i="7" s="1"/>
  <c r="J26" i="7" s="1"/>
  <c r="K26" i="7" s="1"/>
  <c r="F18" i="5"/>
  <c r="G18" i="5" s="1"/>
  <c r="J18" i="5" s="1"/>
  <c r="K18" i="5" s="1"/>
  <c r="G17" i="5"/>
  <c r="G18" i="6" l="1"/>
  <c r="J18" i="6" s="1"/>
  <c r="K18" i="6" s="1"/>
  <c r="K50" i="10"/>
  <c r="K46" i="5"/>
  <c r="D40" i="10"/>
  <c r="E40" i="10" s="1"/>
  <c r="J40" i="10" s="1"/>
  <c r="I40" i="10"/>
  <c r="K45" i="10"/>
  <c r="D51" i="5"/>
  <c r="E51" i="5" s="1"/>
  <c r="J51" i="5" s="1"/>
  <c r="I51" i="5"/>
  <c r="D36" i="5"/>
  <c r="E36" i="5" s="1"/>
  <c r="J36" i="5" s="1"/>
  <c r="I36" i="5"/>
  <c r="D41" i="5"/>
  <c r="E41" i="5" s="1"/>
  <c r="J41" i="5" s="1"/>
  <c r="I41" i="5"/>
  <c r="D47" i="3"/>
  <c r="E47" i="3" s="1"/>
  <c r="J47" i="3" s="1"/>
  <c r="K47" i="3" s="1"/>
  <c r="E31" i="6"/>
  <c r="J31" i="6" s="1"/>
  <c r="I31" i="6"/>
  <c r="F51" i="5"/>
  <c r="J17" i="5"/>
  <c r="K17" i="5" s="1"/>
  <c r="F40" i="5"/>
  <c r="F36" i="5"/>
  <c r="F41" i="5"/>
  <c r="F12" i="10"/>
  <c r="G12" i="10" s="1"/>
  <c r="J12" i="10" s="1"/>
  <c r="K12" i="10" s="1"/>
  <c r="C35" i="10"/>
  <c r="F47" i="3"/>
  <c r="G13" i="6"/>
  <c r="J13" i="6" s="1"/>
  <c r="K13" i="6" s="1"/>
  <c r="F31" i="6" l="1"/>
  <c r="K41" i="5"/>
  <c r="D35" i="10"/>
  <c r="E35" i="10" s="1"/>
  <c r="J35" i="10" s="1"/>
  <c r="I35" i="10"/>
  <c r="K40" i="10"/>
  <c r="K36" i="5"/>
  <c r="K51" i="5"/>
  <c r="E26" i="6"/>
  <c r="J26" i="6" s="1"/>
  <c r="I26" i="6"/>
  <c r="K31" i="6"/>
  <c r="F26" i="6"/>
  <c r="F35" i="10"/>
  <c r="K35" i="10" l="1"/>
  <c r="K26" i="6"/>
</calcChain>
</file>

<file path=xl/sharedStrings.xml><?xml version="1.0" encoding="utf-8"?>
<sst xmlns="http://schemas.openxmlformats.org/spreadsheetml/2006/main" count="547" uniqueCount="63">
  <si>
    <t>monatl. Jahres-sonder-zahlung</t>
  </si>
  <si>
    <t>Jahresgehalt</t>
  </si>
  <si>
    <t>AN-Brutto</t>
  </si>
  <si>
    <t>Jahressonderzahlung</t>
  </si>
  <si>
    <t>Stufe 2</t>
  </si>
  <si>
    <t>Stufe 3</t>
  </si>
  <si>
    <t>AG-Brutto</t>
  </si>
  <si>
    <t>Jahr</t>
  </si>
  <si>
    <t>Stellenanteil</t>
  </si>
  <si>
    <t>Stelle</t>
  </si>
  <si>
    <r>
      <t xml:space="preserve">Durchschnittliches Monatsgehalt - </t>
    </r>
    <r>
      <rPr>
        <b/>
        <sz val="11"/>
        <color rgb="FFFF0000"/>
        <rFont val="Calibri"/>
        <family val="2"/>
        <scheme val="minor"/>
      </rPr>
      <t>Nach Stellenanteil usw.</t>
    </r>
  </si>
  <si>
    <t>Stufensteigerungen: Stufe 2 nach 1 Jahr Stufe 1; Stufe 3 nach 2 Jahren Stufe 2; Stufe 4 nach 3 Jahren Stufe 3</t>
  </si>
  <si>
    <t>Personalkosten TV-L 14</t>
  </si>
  <si>
    <t>Personalkosten TV-L 8</t>
  </si>
  <si>
    <t>Stufe 4</t>
  </si>
  <si>
    <t>Personalkosten TV-L 15</t>
  </si>
  <si>
    <t>Stufe 5</t>
  </si>
  <si>
    <t>Personalkosten TV-L 11</t>
  </si>
  <si>
    <t>Personalkosten TV-L 7</t>
  </si>
  <si>
    <t>Universität Paderborn</t>
  </si>
  <si>
    <t>Personalkosten-Kalkulationstabelle TV-L 13</t>
  </si>
  <si>
    <t>monatl. Jahres-sonderzahlung</t>
  </si>
  <si>
    <t>Jahressonder-zahlung</t>
  </si>
  <si>
    <t>Personalkosten-Kalkulationstabelle TV-L 12</t>
  </si>
  <si>
    <t>Stellenanteil 100%</t>
  </si>
  <si>
    <t>Std./Wo.</t>
  </si>
  <si>
    <t>Arbeitnehmer-bruttoverdienst</t>
  </si>
  <si>
    <t>Arbeitgeber-bruttokosten (aufgerundet)</t>
  </si>
  <si>
    <t>Arbeitnehmer- bruttoverdienst</t>
  </si>
  <si>
    <t>Arbeitgeber- bruttokosten (aufgerundet)</t>
  </si>
  <si>
    <t>Individuelle Berechnung des Stellenanteils:</t>
  </si>
  <si>
    <t>Anzahl der Monate</t>
  </si>
  <si>
    <t>Gesamtkosten Arbeitnehmerbrutto-verdienst</t>
  </si>
  <si>
    <t xml:space="preserve">Gesamtkosten Arbeitgeberbrutto- kosten </t>
  </si>
  <si>
    <t>Individuelle Berechnung:</t>
  </si>
  <si>
    <t xml:space="preserve"> </t>
  </si>
  <si>
    <t>Anzahl der Monate pro Jahr</t>
  </si>
  <si>
    <r>
      <t xml:space="preserve">Durchschnittliches Monatsgehalt - </t>
    </r>
    <r>
      <rPr>
        <b/>
        <sz val="11"/>
        <color rgb="FFFF0000"/>
        <rFont val="Calibri"/>
        <family val="2"/>
        <scheme val="minor"/>
      </rPr>
      <t xml:space="preserve">Nach Stellenanteil </t>
    </r>
  </si>
  <si>
    <t>Monatliche Berechnung:</t>
  </si>
  <si>
    <t>Gesamtgehalt</t>
  </si>
  <si>
    <t xml:space="preserve">AG-Brutto </t>
  </si>
  <si>
    <t>Jahres-sonderzahlung</t>
  </si>
  <si>
    <t>Kalkulation über AN-Brutto (z.B. ZIM)</t>
  </si>
  <si>
    <t>Kalkulation über AG-Brutto (z.B. BMBF)</t>
  </si>
  <si>
    <t>Jahres- sonderzahlung</t>
  </si>
  <si>
    <t>Jahressonder- zahlung</t>
  </si>
  <si>
    <t>Personalkosten TV-L 10</t>
  </si>
  <si>
    <t>Personalkosten TV-L 5</t>
  </si>
  <si>
    <t>Unterschiede zu TV-L 9 erst ab Stufe 3</t>
  </si>
  <si>
    <t>Stufe 1</t>
  </si>
  <si>
    <t>Personalkosten TV-L 9b</t>
  </si>
  <si>
    <t>Personalkosten TV-L 9a</t>
  </si>
  <si>
    <t>Stufe 6</t>
  </si>
  <si>
    <t>SHK Minijob (unter 520 EUR)</t>
  </si>
  <si>
    <t>SHK RV-pflichtig (über 520 EUR)</t>
  </si>
  <si>
    <t>WHB Minijob (unter 520 EUR)</t>
  </si>
  <si>
    <t>WHB RV-pflichtig (über 520 EUR)</t>
  </si>
  <si>
    <t>WHK Minijob (unter 520 EUR)</t>
  </si>
  <si>
    <t>WHK RV-pflichtig (über 520 EUR)</t>
  </si>
  <si>
    <t>2023</t>
  </si>
  <si>
    <t>2024</t>
  </si>
  <si>
    <t>2025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</si>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</sst>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3">
    <xf numFmtId="0" fontId="0" fillId="0" borderId="0" xfId="0"/>
    <xf numFmtId="8" fontId="0" fillId="0" borderId="0" xfId="0" applyNumberFormat="1" applyFill="1" applyBorder="1"/>
    <xf numFmtId="8" fontId="0" fillId="0" borderId="0" xfId="0" applyNumberFormat="1"/>
    <xf numFmtId="0" fontId="0" fillId="0" borderId="0" xfId="0" applyFont="1"/>
    <xf numFmtId="0" fontId="4" fillId="0" borderId="0" xfId="0" applyNumberFormat="1" applyFont="1" applyBorder="1"/>
    <xf numFmtId="0" fontId="0" fillId="0" borderId="0" xfId="0" applyNumberFormat="1" applyFont="1"/>
    <xf numFmtId="0" fontId="5" fillId="0" borderId="0" xfId="0" applyNumberFormat="1" applyFont="1"/>
    <xf numFmtId="0" fontId="0" fillId="0" borderId="0" xfId="0" applyNumberFormat="1"/>
    <xf numFmtId="8" fontId="0" fillId="0" borderId="1" xfId="0" applyNumberFormat="1" applyBorder="1"/>
    <xf numFmtId="9" fontId="0" fillId="0" borderId="0" xfId="2" applyFont="1"/>
    <xf numFmtId="9" fontId="0" fillId="0" borderId="1" xfId="2" applyFont="1" applyBorder="1"/>
    <xf numFmtId="0" fontId="7" fillId="0" borderId="0" xfId="0" applyFont="1"/>
    <xf numFmtId="164" fontId="4" fillId="0" borderId="0" xfId="2" applyNumberFormat="1" applyFont="1" applyBorder="1"/>
    <xf numFmtId="164" fontId="0" fillId="0" borderId="0" xfId="2" applyNumberFormat="1" applyFont="1"/>
    <xf numFmtId="164" fontId="5" fillId="0" borderId="0" xfId="2" applyNumberFormat="1" applyFont="1"/>
    <xf numFmtId="0" fontId="8" fillId="2" borderId="1" xfId="0" applyFont="1" applyFill="1" applyBorder="1"/>
    <xf numFmtId="164" fontId="8" fillId="2" borderId="1" xfId="2" applyNumberFormat="1" applyFont="1" applyFill="1" applyBorder="1"/>
    <xf numFmtId="9" fontId="8" fillId="2" borderId="1" xfId="2" applyFont="1" applyFill="1" applyBorder="1"/>
    <xf numFmtId="0" fontId="0" fillId="0" borderId="2" xfId="0" applyNumberFormat="1" applyFill="1" applyBorder="1"/>
    <xf numFmtId="0" fontId="8" fillId="2" borderId="2" xfId="0" applyNumberFormat="1" applyFont="1" applyFill="1" applyBorder="1"/>
    <xf numFmtId="0" fontId="0" fillId="2" borderId="2" xfId="0" applyNumberFormat="1" applyFill="1" applyBorder="1"/>
    <xf numFmtId="0" fontId="10" fillId="0" borderId="0" xfId="0" applyFont="1"/>
    <xf numFmtId="0" fontId="11" fillId="0" borderId="0" xfId="0" applyFont="1"/>
    <xf numFmtId="0" fontId="6" fillId="3" borderId="0" xfId="0" applyFont="1" applyFill="1"/>
    <xf numFmtId="0" fontId="3" fillId="2" borderId="2" xfId="0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7" fillId="2" borderId="3" xfId="0" applyFont="1" applyFill="1" applyBorder="1"/>
    <xf numFmtId="9" fontId="7" fillId="2" borderId="3" xfId="2" applyFont="1" applyFill="1" applyBorder="1"/>
    <xf numFmtId="0" fontId="7" fillId="2" borderId="1" xfId="0" applyFont="1" applyFill="1" applyBorder="1"/>
    <xf numFmtId="164" fontId="7" fillId="2" borderId="1" xfId="2" applyNumberFormat="1" applyFont="1" applyFill="1" applyBorder="1"/>
    <xf numFmtId="0" fontId="12" fillId="0" borderId="0" xfId="0" applyFont="1"/>
    <xf numFmtId="0" fontId="8" fillId="2" borderId="1" xfId="0" applyNumberFormat="1" applyFont="1" applyFill="1" applyBorder="1"/>
    <xf numFmtId="0" fontId="14" fillId="0" borderId="0" xfId="0" applyFont="1"/>
    <xf numFmtId="164" fontId="8" fillId="2" borderId="5" xfId="2" applyNumberFormat="1" applyFont="1" applyFill="1" applyBorder="1"/>
    <xf numFmtId="8" fontId="0" fillId="0" borderId="8" xfId="0" applyNumberFormat="1" applyBorder="1"/>
    <xf numFmtId="8" fontId="0" fillId="0" borderId="9" xfId="0" applyNumberFormat="1" applyBorder="1"/>
    <xf numFmtId="8" fontId="0" fillId="0" borderId="10" xfId="0" applyNumberFormat="1" applyBorder="1"/>
    <xf numFmtId="8" fontId="0" fillId="0" borderId="11" xfId="0" applyNumberFormat="1" applyBorder="1"/>
    <xf numFmtId="8" fontId="0" fillId="0" borderId="12" xfId="0" applyNumberFormat="1" applyBorder="1"/>
    <xf numFmtId="0" fontId="7" fillId="2" borderId="8" xfId="0" applyFont="1" applyFill="1" applyBorder="1"/>
    <xf numFmtId="0" fontId="9" fillId="3" borderId="15" xfId="0" applyFont="1" applyFill="1" applyBorder="1"/>
    <xf numFmtId="0" fontId="0" fillId="0" borderId="15" xfId="0" applyBorder="1"/>
    <xf numFmtId="0" fontId="9" fillId="2" borderId="15" xfId="0" applyFont="1" applyFill="1" applyBorder="1"/>
    <xf numFmtId="0" fontId="3" fillId="0" borderId="15" xfId="0" applyFont="1" applyBorder="1"/>
    <xf numFmtId="0" fontId="3" fillId="0" borderId="16" xfId="0" applyFont="1" applyBorder="1"/>
    <xf numFmtId="9" fontId="0" fillId="0" borderId="11" xfId="2" applyFont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0" fontId="8" fillId="0" borderId="0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8" fillId="2" borderId="18" xfId="0" applyNumberFormat="1" applyFont="1" applyFill="1" applyBorder="1"/>
    <xf numFmtId="0" fontId="8" fillId="2" borderId="14" xfId="0" applyNumberFormat="1" applyFont="1" applyFill="1" applyBorder="1"/>
    <xf numFmtId="0" fontId="8" fillId="2" borderId="26" xfId="0" applyNumberFormat="1" applyFont="1" applyFill="1" applyBorder="1"/>
    <xf numFmtId="9" fontId="15" fillId="4" borderId="22" xfId="0" applyNumberFormat="1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3" applyFont="1" applyBorder="1"/>
    <xf numFmtId="0" fontId="12" fillId="0" borderId="0" xfId="0" applyFont="1" applyAlignment="1">
      <alignment horizontal="center"/>
    </xf>
    <xf numFmtId="0" fontId="7" fillId="2" borderId="2" xfId="0" applyFont="1" applyFill="1" applyBorder="1"/>
    <xf numFmtId="0" fontId="0" fillId="0" borderId="26" xfId="0" applyNumberFormat="1" applyFill="1" applyBorder="1"/>
    <xf numFmtId="0" fontId="3" fillId="0" borderId="0" xfId="0" applyFont="1" applyBorder="1" applyAlignment="1">
      <alignment horizontal="center" vertical="center" wrapText="1"/>
    </xf>
    <xf numFmtId="44" fontId="0" fillId="0" borderId="0" xfId="3" applyFont="1" applyBorder="1"/>
    <xf numFmtId="0" fontId="0" fillId="0" borderId="0" xfId="3" applyNumberFormat="1" applyFont="1" applyBorder="1"/>
    <xf numFmtId="0" fontId="0" fillId="0" borderId="1" xfId="3" applyNumberFormat="1" applyFont="1" applyBorder="1"/>
    <xf numFmtId="0" fontId="3" fillId="5" borderId="1" xfId="0" applyFont="1" applyFill="1" applyBorder="1" applyAlignment="1">
      <alignment horizontal="center" vertical="center" wrapText="1"/>
    </xf>
    <xf numFmtId="8" fontId="5" fillId="5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8" fontId="5" fillId="5" borderId="9" xfId="0" applyNumberFormat="1" applyFont="1" applyFill="1" applyBorder="1" applyAlignment="1">
      <alignment horizontal="center"/>
    </xf>
    <xf numFmtId="0" fontId="8" fillId="2" borderId="26" xfId="0" applyNumberFormat="1" applyFont="1" applyFill="1" applyBorder="1" applyAlignment="1">
      <alignment horizontal="center"/>
    </xf>
    <xf numFmtId="8" fontId="5" fillId="5" borderId="12" xfId="0" applyNumberFormat="1" applyFont="1" applyFill="1" applyBorder="1" applyAlignment="1">
      <alignment horizontal="center"/>
    </xf>
    <xf numFmtId="44" fontId="6" fillId="5" borderId="1" xfId="0" applyNumberFormat="1" applyFont="1" applyFill="1" applyBorder="1"/>
    <xf numFmtId="0" fontId="3" fillId="6" borderId="1" xfId="0" applyFont="1" applyFill="1" applyBorder="1" applyAlignment="1">
      <alignment horizontal="center" vertical="center" wrapText="1"/>
    </xf>
    <xf numFmtId="44" fontId="0" fillId="6" borderId="1" xfId="0" applyNumberFormat="1" applyFill="1" applyBorder="1"/>
    <xf numFmtId="44" fontId="6" fillId="6" borderId="1" xfId="3" applyNumberFormat="1" applyFont="1" applyFill="1" applyBorder="1"/>
    <xf numFmtId="44" fontId="0" fillId="5" borderId="1" xfId="3" applyFont="1" applyFill="1" applyBorder="1"/>
    <xf numFmtId="0" fontId="3" fillId="5" borderId="29" xfId="0" applyNumberFormat="1" applyFont="1" applyFill="1" applyBorder="1" applyAlignment="1">
      <alignment horizontal="center" vertical="center"/>
    </xf>
    <xf numFmtId="0" fontId="3" fillId="5" borderId="30" xfId="0" applyNumberFormat="1" applyFont="1" applyFill="1" applyBorder="1" applyAlignment="1">
      <alignment horizontal="center" vertical="center"/>
    </xf>
    <xf numFmtId="164" fontId="3" fillId="5" borderId="23" xfId="2" applyNumberFormat="1" applyFont="1" applyFill="1" applyBorder="1" applyAlignment="1">
      <alignment horizontal="center" vertical="center"/>
    </xf>
    <xf numFmtId="9" fontId="3" fillId="5" borderId="23" xfId="2" applyFont="1" applyFill="1" applyBorder="1" applyAlignment="1">
      <alignment horizontal="center" vertical="center" wrapText="1"/>
    </xf>
    <xf numFmtId="0" fontId="7" fillId="2" borderId="31" xfId="0" applyFont="1" applyFill="1" applyBorder="1"/>
    <xf numFmtId="0" fontId="8" fillId="2" borderId="9" xfId="0" applyFont="1" applyFill="1" applyBorder="1"/>
    <xf numFmtId="8" fontId="5" fillId="5" borderId="11" xfId="1" applyNumberFormat="1" applyFont="1" applyFill="1" applyBorder="1" applyAlignment="1">
      <alignment horizontal="center"/>
    </xf>
    <xf numFmtId="0" fontId="8" fillId="2" borderId="8" xfId="0" applyFont="1" applyFill="1" applyBorder="1"/>
    <xf numFmtId="44" fontId="5" fillId="0" borderId="27" xfId="3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9" fontId="15" fillId="4" borderId="2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horizontal="center"/>
    </xf>
    <xf numFmtId="0" fontId="3" fillId="2" borderId="15" xfId="0" applyFont="1" applyFill="1" applyBorder="1"/>
    <xf numFmtId="8" fontId="0" fillId="2" borderId="9" xfId="0" applyNumberFormat="1" applyFill="1" applyBorder="1"/>
    <xf numFmtId="0" fontId="0" fillId="7" borderId="1" xfId="3" applyNumberFormat="1" applyFont="1" applyFill="1" applyBorder="1"/>
    <xf numFmtId="0" fontId="0" fillId="7" borderId="1" xfId="0" applyNumberFormat="1" applyFill="1" applyBorder="1"/>
    <xf numFmtId="0" fontId="13" fillId="4" borderId="20" xfId="0" applyFont="1" applyFill="1" applyBorder="1" applyAlignment="1"/>
    <xf numFmtId="0" fontId="13" fillId="4" borderId="21" xfId="0" applyFont="1" applyFill="1" applyBorder="1" applyAlignment="1"/>
    <xf numFmtId="0" fontId="13" fillId="4" borderId="25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/>
    </xf>
    <xf numFmtId="0" fontId="13" fillId="4" borderId="28" xfId="0" applyFont="1" applyFill="1" applyBorder="1" applyAlignment="1">
      <alignment horizontal="right"/>
    </xf>
    <xf numFmtId="0" fontId="8" fillId="7" borderId="8" xfId="0" applyNumberFormat="1" applyFont="1" applyFill="1" applyBorder="1" applyAlignment="1">
      <alignment horizontal="center"/>
    </xf>
    <xf numFmtId="0" fontId="8" fillId="7" borderId="10" xfId="0" applyNumberFormat="1" applyFont="1" applyFill="1" applyBorder="1" applyAlignment="1">
      <alignment horizont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0" fillId="0" borderId="0" xfId="0" applyFill="1"/>
    <xf numFmtId="0" fontId="8" fillId="2" borderId="36" xfId="0" applyNumberFormat="1" applyFont="1" applyFill="1" applyBorder="1" applyAlignment="1"/>
    <xf numFmtId="0" fontId="3" fillId="5" borderId="41" xfId="0" applyNumberFormat="1" applyFont="1" applyFill="1" applyBorder="1" applyAlignment="1">
      <alignment horizontal="center" vertical="center"/>
    </xf>
    <xf numFmtId="0" fontId="3" fillId="5" borderId="40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42" xfId="0" applyNumberFormat="1" applyFill="1" applyBorder="1"/>
    <xf numFmtId="0" fontId="9" fillId="2" borderId="43" xfId="0" applyFont="1" applyFill="1" applyBorder="1"/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164" fontId="8" fillId="2" borderId="26" xfId="2" applyNumberFormat="1" applyFont="1" applyFill="1" applyBorder="1"/>
    <xf numFmtId="0" fontId="7" fillId="2" borderId="15" xfId="0" applyFont="1" applyFill="1" applyBorder="1"/>
    <xf numFmtId="0" fontId="7" fillId="2" borderId="14" xfId="0" applyFont="1" applyFill="1" applyBorder="1"/>
    <xf numFmtId="0" fontId="7" fillId="2" borderId="42" xfId="0" applyNumberFormat="1" applyFont="1" applyFill="1" applyBorder="1"/>
    <xf numFmtId="0" fontId="7" fillId="2" borderId="2" xfId="0" applyNumberFormat="1" applyFont="1" applyFill="1" applyBorder="1"/>
    <xf numFmtId="0" fontId="7" fillId="2" borderId="44" xfId="0" applyNumberFormat="1" applyFont="1" applyFill="1" applyBorder="1"/>
    <xf numFmtId="164" fontId="8" fillId="2" borderId="44" xfId="2" applyNumberFormat="1" applyFont="1" applyFill="1" applyBorder="1"/>
    <xf numFmtId="0" fontId="3" fillId="5" borderId="3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 vertical="center" wrapText="1"/>
    </xf>
    <xf numFmtId="164" fontId="8" fillId="2" borderId="9" xfId="2" applyNumberFormat="1" applyFont="1" applyFill="1" applyBorder="1"/>
    <xf numFmtId="0" fontId="3" fillId="5" borderId="46" xfId="0" applyFont="1" applyFill="1" applyBorder="1" applyAlignment="1">
      <alignment horizontal="center" vertical="center" wrapText="1"/>
    </xf>
    <xf numFmtId="164" fontId="8" fillId="2" borderId="47" xfId="2" applyNumberFormat="1" applyFont="1" applyFill="1" applyBorder="1"/>
    <xf numFmtId="0" fontId="3" fillId="0" borderId="0" xfId="0" applyFont="1" applyFill="1" applyBorder="1" applyAlignment="1"/>
    <xf numFmtId="0" fontId="7" fillId="2" borderId="47" xfId="0" applyFont="1" applyFill="1" applyBorder="1"/>
    <xf numFmtId="0" fontId="13" fillId="0" borderId="0" xfId="0" applyFont="1" applyFill="1" applyBorder="1" applyAlignment="1"/>
    <xf numFmtId="0" fontId="13" fillId="4" borderId="22" xfId="0" applyFont="1" applyFill="1" applyBorder="1" applyAlignment="1"/>
    <xf numFmtId="0" fontId="13" fillId="4" borderId="25" xfId="0" applyFont="1" applyFill="1" applyBorder="1" applyAlignment="1"/>
    <xf numFmtId="0" fontId="13" fillId="4" borderId="7" xfId="0" applyFont="1" applyFill="1" applyBorder="1" applyAlignment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3" fillId="2" borderId="4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53" xfId="0" applyBorder="1"/>
    <xf numFmtId="0" fontId="0" fillId="0" borderId="54" xfId="0" applyNumberFormat="1" applyFill="1" applyBorder="1"/>
    <xf numFmtId="8" fontId="16" fillId="0" borderId="8" xfId="0" applyNumberFormat="1" applyFont="1" applyFill="1" applyBorder="1"/>
    <xf numFmtId="8" fontId="16" fillId="0" borderId="50" xfId="0" applyNumberFormat="1" applyFont="1" applyBorder="1" applyAlignment="1">
      <alignment horizontal="right"/>
    </xf>
    <xf numFmtId="8" fontId="16" fillId="0" borderId="2" xfId="0" applyNumberFormat="1" applyFont="1" applyBorder="1"/>
    <xf numFmtId="8" fontId="16" fillId="0" borderId="1" xfId="0" applyNumberFormat="1" applyFont="1" applyBorder="1" applyAlignment="1">
      <alignment horizontal="right"/>
    </xf>
    <xf numFmtId="0" fontId="16" fillId="2" borderId="14" xfId="0" applyNumberFormat="1" applyFont="1" applyFill="1" applyBorder="1"/>
    <xf numFmtId="0" fontId="16" fillId="2" borderId="47" xfId="0" applyNumberFormat="1" applyFont="1" applyFill="1" applyBorder="1"/>
    <xf numFmtId="0" fontId="16" fillId="2" borderId="2" xfId="0" applyNumberFormat="1" applyFont="1" applyFill="1" applyBorder="1"/>
    <xf numFmtId="0" fontId="16" fillId="2" borderId="1" xfId="0" applyNumberFormat="1" applyFont="1" applyFill="1" applyBorder="1"/>
    <xf numFmtId="8" fontId="16" fillId="0" borderId="5" xfId="0" applyNumberFormat="1" applyFont="1" applyFill="1" applyBorder="1"/>
    <xf numFmtId="8" fontId="16" fillId="0" borderId="47" xfId="0" applyNumberFormat="1" applyFont="1" applyBorder="1" applyAlignment="1">
      <alignment horizontal="right"/>
    </xf>
    <xf numFmtId="8" fontId="16" fillId="0" borderId="17" xfId="0" applyNumberFormat="1" applyFont="1" applyBorder="1"/>
    <xf numFmtId="8" fontId="16" fillId="0" borderId="11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right"/>
    </xf>
    <xf numFmtId="0" fontId="16" fillId="2" borderId="18" xfId="0" applyNumberFormat="1" applyFont="1" applyFill="1" applyBorder="1"/>
    <xf numFmtId="0" fontId="16" fillId="2" borderId="9" xfId="0" applyNumberFormat="1" applyFont="1" applyFill="1" applyBorder="1" applyAlignment="1">
      <alignment horizontal="center"/>
    </xf>
    <xf numFmtId="0" fontId="0" fillId="0" borderId="57" xfId="0" applyNumberFormat="1" applyFill="1" applyBorder="1"/>
    <xf numFmtId="0" fontId="7" fillId="2" borderId="9" xfId="0" applyFont="1" applyFill="1" applyBorder="1"/>
    <xf numFmtId="8" fontId="5" fillId="5" borderId="31" xfId="0" applyNumberFormat="1" applyFont="1" applyFill="1" applyBorder="1" applyAlignment="1">
      <alignment horizontal="center"/>
    </xf>
    <xf numFmtId="8" fontId="0" fillId="0" borderId="3" xfId="0" applyNumberFormat="1" applyBorder="1"/>
    <xf numFmtId="0" fontId="3" fillId="0" borderId="43" xfId="0" applyFont="1" applyBorder="1"/>
    <xf numFmtId="8" fontId="16" fillId="0" borderId="32" xfId="0" applyNumberFormat="1" applyFont="1" applyBorder="1" applyAlignment="1">
      <alignment horizontal="right"/>
    </xf>
    <xf numFmtId="8" fontId="16" fillId="0" borderId="1" xfId="0" applyNumberFormat="1" applyFont="1" applyFill="1" applyBorder="1"/>
    <xf numFmtId="8" fontId="16" fillId="0" borderId="9" xfId="0" applyNumberFormat="1" applyFont="1" applyBorder="1" applyAlignment="1">
      <alignment horizontal="right"/>
    </xf>
    <xf numFmtId="8" fontId="16" fillId="0" borderId="8" xfId="0" applyNumberFormat="1" applyFont="1" applyBorder="1"/>
    <xf numFmtId="0" fontId="16" fillId="2" borderId="1" xfId="0" applyFont="1" applyFill="1" applyBorder="1"/>
    <xf numFmtId="0" fontId="16" fillId="2" borderId="47" xfId="0" applyFont="1" applyFill="1" applyBorder="1"/>
    <xf numFmtId="0" fontId="16" fillId="2" borderId="2" xfId="0" applyFont="1" applyFill="1" applyBorder="1"/>
    <xf numFmtId="8" fontId="16" fillId="0" borderId="19" xfId="0" applyNumberFormat="1" applyFont="1" applyBorder="1" applyAlignment="1">
      <alignment horizontal="right"/>
    </xf>
    <xf numFmtId="8" fontId="16" fillId="0" borderId="51" xfId="0" applyNumberFormat="1" applyFont="1" applyBorder="1" applyAlignment="1">
      <alignment horizontal="right"/>
    </xf>
    <xf numFmtId="8" fontId="16" fillId="0" borderId="4" xfId="0" applyNumberFormat="1" applyFont="1" applyBorder="1" applyAlignment="1">
      <alignment horizontal="right"/>
    </xf>
    <xf numFmtId="8" fontId="16" fillId="0" borderId="11" xfId="0" applyNumberFormat="1" applyFont="1" applyFill="1" applyBorder="1"/>
    <xf numFmtId="0" fontId="7" fillId="2" borderId="58" xfId="0" applyFont="1" applyFill="1" applyBorder="1"/>
    <xf numFmtId="0" fontId="7" fillId="2" borderId="61" xfId="0" applyNumberFormat="1" applyFont="1" applyFill="1" applyBorder="1"/>
    <xf numFmtId="164" fontId="7" fillId="2" borderId="3" xfId="2" applyNumberFormat="1" applyFont="1" applyFill="1" applyBorder="1"/>
    <xf numFmtId="0" fontId="7" fillId="2" borderId="62" xfId="0" applyFont="1" applyFill="1" applyBorder="1"/>
    <xf numFmtId="0" fontId="7" fillId="2" borderId="60" xfId="0" applyFont="1" applyFill="1" applyBorder="1"/>
    <xf numFmtId="0" fontId="3" fillId="0" borderId="29" xfId="0" applyFont="1" applyBorder="1"/>
    <xf numFmtId="8" fontId="0" fillId="0" borderId="31" xfId="0" applyNumberFormat="1" applyBorder="1"/>
    <xf numFmtId="8" fontId="5" fillId="5" borderId="3" xfId="1" applyNumberFormat="1" applyFont="1" applyFill="1" applyBorder="1" applyAlignment="1">
      <alignment horizontal="center"/>
    </xf>
    <xf numFmtId="9" fontId="0" fillId="0" borderId="3" xfId="2" applyFont="1" applyBorder="1"/>
    <xf numFmtId="8" fontId="16" fillId="0" borderId="64" xfId="0" applyNumberFormat="1" applyFont="1" applyBorder="1"/>
    <xf numFmtId="8" fontId="16" fillId="0" borderId="48" xfId="0" applyNumberFormat="1" applyFont="1" applyBorder="1" applyAlignment="1">
      <alignment horizontal="right"/>
    </xf>
    <xf numFmtId="8" fontId="0" fillId="0" borderId="59" xfId="0" applyNumberFormat="1" applyBorder="1"/>
    <xf numFmtId="0" fontId="8" fillId="2" borderId="56" xfId="0" applyNumberFormat="1" applyFont="1" applyFill="1" applyBorder="1" applyAlignment="1"/>
    <xf numFmtId="0" fontId="0" fillId="0" borderId="44" xfId="0" applyNumberFormat="1" applyFill="1" applyBorder="1"/>
    <xf numFmtId="0" fontId="8" fillId="2" borderId="35" xfId="0" applyNumberFormat="1" applyFont="1" applyFill="1" applyBorder="1" applyAlignment="1"/>
    <xf numFmtId="0" fontId="16" fillId="2" borderId="5" xfId="0" applyFont="1" applyFill="1" applyBorder="1"/>
    <xf numFmtId="0" fontId="0" fillId="0" borderId="7" xfId="0" applyBorder="1"/>
    <xf numFmtId="0" fontId="16" fillId="2" borderId="4" xfId="0" applyFont="1" applyFill="1" applyBorder="1"/>
    <xf numFmtId="8" fontId="16" fillId="0" borderId="65" xfId="0" applyNumberFormat="1" applyFont="1" applyBorder="1"/>
    <xf numFmtId="0" fontId="8" fillId="2" borderId="55" xfId="0" applyNumberFormat="1" applyFont="1" applyFill="1" applyBorder="1"/>
    <xf numFmtId="0" fontId="3" fillId="5" borderId="3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8" fillId="2" borderId="66" xfId="0" applyNumberFormat="1" applyFont="1" applyFill="1" applyBorder="1"/>
    <xf numFmtId="0" fontId="8" fillId="2" borderId="39" xfId="0" applyNumberFormat="1" applyFont="1" applyFill="1" applyBorder="1"/>
    <xf numFmtId="8" fontId="16" fillId="0" borderId="12" xfId="0" applyNumberFormat="1" applyFont="1" applyBorder="1" applyAlignment="1">
      <alignment horizontal="right"/>
    </xf>
    <xf numFmtId="8" fontId="16" fillId="3" borderId="5" xfId="0" applyNumberFormat="1" applyFont="1" applyFill="1" applyBorder="1" applyAlignment="1">
      <alignment horizontal="right"/>
    </xf>
    <xf numFmtId="8" fontId="16" fillId="3" borderId="1" xfId="0" applyNumberFormat="1" applyFont="1" applyFill="1" applyBorder="1" applyAlignment="1">
      <alignment horizontal="right"/>
    </xf>
    <xf numFmtId="8" fontId="5" fillId="3" borderId="9" xfId="0" applyNumberFormat="1" applyFont="1" applyFill="1" applyBorder="1" applyAlignment="1">
      <alignment horizontal="center"/>
    </xf>
    <xf numFmtId="8" fontId="0" fillId="3" borderId="1" xfId="0" applyNumberFormat="1" applyFill="1" applyBorder="1"/>
    <xf numFmtId="165" fontId="0" fillId="3" borderId="1" xfId="0" applyNumberFormat="1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3" fillId="5" borderId="3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9" fontId="0" fillId="0" borderId="26" xfId="0" applyNumberFormat="1" applyFill="1" applyBorder="1" applyAlignment="1">
      <alignment horizontal="right"/>
    </xf>
    <xf numFmtId="8" fontId="16" fillId="0" borderId="10" xfId="0" applyNumberFormat="1" applyFont="1" applyFill="1" applyBorder="1"/>
    <xf numFmtId="8" fontId="16" fillId="0" borderId="10" xfId="0" applyNumberFormat="1" applyFont="1" applyBorder="1"/>
    <xf numFmtId="49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3" fillId="0" borderId="67" xfId="0" applyFont="1" applyBorder="1"/>
    <xf numFmtId="8" fontId="8" fillId="0" borderId="8" xfId="0" applyNumberFormat="1" applyFont="1" applyFill="1" applyBorder="1"/>
    <xf numFmtId="0" fontId="16" fillId="2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NumberFormat="1" applyFill="1" applyBorder="1"/>
    <xf numFmtId="8" fontId="16" fillId="0" borderId="0" xfId="0" applyNumberFormat="1" applyFont="1" applyFill="1" applyBorder="1"/>
    <xf numFmtId="8" fontId="16" fillId="0" borderId="0" xfId="0" applyNumberFormat="1" applyFont="1" applyBorder="1" applyAlignment="1">
      <alignment horizontal="right"/>
    </xf>
    <xf numFmtId="8" fontId="16" fillId="0" borderId="0" xfId="0" applyNumberFormat="1" applyFont="1" applyBorder="1"/>
    <xf numFmtId="8" fontId="16" fillId="0" borderId="0" xfId="1" applyNumberFormat="1" applyFont="1" applyBorder="1" applyAlignment="1">
      <alignment horizontal="center"/>
    </xf>
    <xf numFmtId="9" fontId="0" fillId="0" borderId="0" xfId="2" applyFont="1" applyBorder="1"/>
    <xf numFmtId="8" fontId="0" fillId="0" borderId="0" xfId="0" applyNumberFormat="1" applyBorder="1"/>
    <xf numFmtId="8" fontId="5" fillId="0" borderId="0" xfId="1" applyNumberFormat="1" applyFont="1" applyFill="1" applyBorder="1" applyAlignment="1">
      <alignment horizontal="center"/>
    </xf>
    <xf numFmtId="0" fontId="3" fillId="2" borderId="67" xfId="0" applyNumberFormat="1" applyFont="1" applyFill="1" applyBorder="1" applyAlignment="1">
      <alignment horizontal="center" vertical="center"/>
    </xf>
    <xf numFmtId="0" fontId="3" fillId="2" borderId="68" xfId="0" applyNumberFormat="1" applyFont="1" applyFill="1" applyBorder="1" applyAlignment="1">
      <alignment horizontal="center" vertical="center"/>
    </xf>
    <xf numFmtId="0" fontId="8" fillId="2" borderId="69" xfId="0" applyNumberFormat="1" applyFont="1" applyFill="1" applyBorder="1"/>
    <xf numFmtId="0" fontId="16" fillId="2" borderId="4" xfId="0" applyNumberFormat="1" applyFont="1" applyFill="1" applyBorder="1"/>
    <xf numFmtId="0" fontId="16" fillId="2" borderId="70" xfId="0" applyNumberFormat="1" applyFont="1" applyFill="1" applyBorder="1"/>
    <xf numFmtId="0" fontId="8" fillId="2" borderId="37" xfId="0" applyNumberFormat="1" applyFont="1" applyFill="1" applyBorder="1"/>
    <xf numFmtId="0" fontId="8" fillId="2" borderId="71" xfId="0" applyNumberFormat="1" applyFont="1" applyFill="1" applyBorder="1"/>
    <xf numFmtId="0" fontId="8" fillId="2" borderId="4" xfId="0" applyNumberFormat="1" applyFont="1" applyFill="1" applyBorder="1"/>
    <xf numFmtId="0" fontId="8" fillId="2" borderId="72" xfId="0" applyNumberFormat="1" applyFont="1" applyFill="1" applyBorder="1"/>
    <xf numFmtId="0" fontId="13" fillId="0" borderId="0" xfId="0" applyFont="1" applyFill="1" applyBorder="1" applyAlignment="1">
      <alignment horizontal="center"/>
    </xf>
    <xf numFmtId="44" fontId="8" fillId="0" borderId="1" xfId="3" applyFont="1" applyBorder="1"/>
    <xf numFmtId="0" fontId="0" fillId="0" borderId="1" xfId="0" applyFont="1" applyBorder="1"/>
    <xf numFmtId="44" fontId="1" fillId="0" borderId="1" xfId="3" applyFont="1" applyBorder="1"/>
    <xf numFmtId="0" fontId="0" fillId="0" borderId="55" xfId="0" applyBorder="1"/>
    <xf numFmtId="0" fontId="8" fillId="7" borderId="52" xfId="0" applyNumberFormat="1" applyFont="1" applyFill="1" applyBorder="1" applyAlignment="1">
      <alignment horizontal="center"/>
    </xf>
    <xf numFmtId="8" fontId="0" fillId="0" borderId="19" xfId="0" applyNumberFormat="1" applyBorder="1"/>
    <xf numFmtId="0" fontId="0" fillId="0" borderId="17" xfId="0" applyNumberFormat="1" applyFill="1" applyBorder="1"/>
    <xf numFmtId="0" fontId="8" fillId="2" borderId="66" xfId="0" applyNumberFormat="1" applyFont="1" applyFill="1" applyBorder="1" applyAlignment="1"/>
    <xf numFmtId="0" fontId="8" fillId="2" borderId="55" xfId="0" applyNumberFormat="1" applyFont="1" applyFill="1" applyBorder="1" applyAlignment="1">
      <alignment horizontal="center"/>
    </xf>
    <xf numFmtId="9" fontId="0" fillId="0" borderId="0" xfId="0" applyNumberFormat="1" applyFill="1"/>
    <xf numFmtId="0" fontId="8" fillId="2" borderId="55" xfId="0" applyFont="1" applyFill="1" applyBorder="1"/>
    <xf numFmtId="49" fontId="0" fillId="0" borderId="17" xfId="0" applyNumberFormat="1" applyBorder="1" applyAlignment="1">
      <alignment horizontal="right"/>
    </xf>
    <xf numFmtId="8" fontId="16" fillId="0" borderId="5" xfId="1" applyNumberFormat="1" applyFont="1" applyBorder="1" applyAlignment="1">
      <alignment horizontal="center"/>
    </xf>
    <xf numFmtId="8" fontId="16" fillId="0" borderId="2" xfId="1" applyNumberFormat="1" applyFont="1" applyBorder="1" applyAlignment="1">
      <alignment horizont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/>
    </xf>
    <xf numFmtId="164" fontId="8" fillId="2" borderId="2" xfId="2" applyNumberFormat="1" applyFont="1" applyFill="1" applyBorder="1" applyAlignment="1">
      <alignment horizontal="center"/>
    </xf>
    <xf numFmtId="8" fontId="16" fillId="0" borderId="11" xfId="1" applyNumberFormat="1" applyFont="1" applyBorder="1" applyAlignment="1">
      <alignment horizontal="center"/>
    </xf>
    <xf numFmtId="0" fontId="16" fillId="2" borderId="5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8" fontId="16" fillId="0" borderId="63" xfId="1" applyNumberFormat="1" applyFont="1" applyBorder="1" applyAlignment="1">
      <alignment horizontal="center"/>
    </xf>
    <xf numFmtId="8" fontId="16" fillId="0" borderId="60" xfId="1" applyNumberFormat="1" applyFont="1" applyBorder="1" applyAlignment="1">
      <alignment horizontal="center"/>
    </xf>
    <xf numFmtId="8" fontId="16" fillId="0" borderId="32" xfId="1" applyNumberFormat="1" applyFont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8" fontId="16" fillId="0" borderId="19" xfId="1" applyNumberFormat="1" applyFont="1" applyBorder="1" applyAlignment="1">
      <alignment horizontal="center"/>
    </xf>
    <xf numFmtId="8" fontId="16" fillId="0" borderId="17" xfId="1" applyNumberFormat="1" applyFont="1" applyBorder="1" applyAlignment="1">
      <alignment horizontal="center"/>
    </xf>
    <xf numFmtId="8" fontId="16" fillId="0" borderId="1" xfId="1" applyNumberFormat="1" applyFont="1" applyBorder="1" applyAlignment="1">
      <alignment horizontal="center"/>
    </xf>
    <xf numFmtId="0" fontId="8" fillId="2" borderId="38" xfId="0" applyNumberFormat="1" applyFont="1" applyFill="1" applyBorder="1" applyAlignment="1">
      <alignment horizontal="center"/>
    </xf>
    <xf numFmtId="0" fontId="8" fillId="2" borderId="39" xfId="0" applyNumberFormat="1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right"/>
    </xf>
    <xf numFmtId="0" fontId="13" fillId="4" borderId="2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8" xfId="0" applyNumberFormat="1" applyFont="1" applyFill="1" applyBorder="1" applyAlignment="1">
      <alignment horizontal="center"/>
    </xf>
    <xf numFmtId="0" fontId="8" fillId="2" borderId="36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3" builtinId="4"/>
    <cellStyle name="Währung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="80" zoomScaleNormal="80" workbookViewId="0">
      <selection activeCell="F30" sqref="F30"/>
    </sheetView>
  </sheetViews>
  <sheetFormatPr baseColWidth="10" defaultRowHeight="15" x14ac:dyDescent="0.25"/>
  <cols>
    <col min="2" max="2" width="12.140625" bestFit="1" customWidth="1"/>
    <col min="3" max="3" width="14.5703125" customWidth="1"/>
    <col min="4" max="4" width="17.28515625" customWidth="1"/>
    <col min="5" max="5" width="10.28515625" bestFit="1" customWidth="1"/>
    <col min="6" max="6" width="18.5703125" customWidth="1"/>
    <col min="7" max="7" width="1.28515625" customWidth="1"/>
    <col min="8" max="8" width="14.42578125" customWidth="1"/>
    <col min="9" max="9" width="12.42578125" bestFit="1" customWidth="1"/>
    <col min="10" max="10" width="19.85546875" bestFit="1" customWidth="1"/>
    <col min="11" max="11" width="17.28515625" customWidth="1"/>
    <col min="12" max="12" width="16.140625" customWidth="1"/>
    <col min="13" max="13" width="1" customWidth="1"/>
    <col min="14" max="14" width="13.42578125" customWidth="1"/>
    <col min="15" max="15" width="15.28515625" customWidth="1"/>
    <col min="16" max="16" width="14.85546875" customWidth="1"/>
    <col min="17" max="17" width="20" customWidth="1"/>
    <col min="18" max="18" width="15.42578125" customWidth="1"/>
  </cols>
  <sheetData>
    <row r="1" spans="1:19" ht="21" x14ac:dyDescent="0.35">
      <c r="A1" s="32" t="s">
        <v>19</v>
      </c>
    </row>
    <row r="2" spans="1:19" x14ac:dyDescent="0.25">
      <c r="A2" s="4" t="s">
        <v>47</v>
      </c>
      <c r="B2" s="3"/>
      <c r="C2" s="12"/>
      <c r="D2" s="3"/>
      <c r="E2" s="3"/>
      <c r="F2" s="3"/>
      <c r="G2" s="3"/>
      <c r="H2" s="3"/>
    </row>
    <row r="3" spans="1:19" x14ac:dyDescent="0.25">
      <c r="B3" s="5"/>
      <c r="C3" s="13"/>
      <c r="D3" s="1"/>
      <c r="E3" s="2"/>
    </row>
    <row r="4" spans="1:19" x14ac:dyDescent="0.25">
      <c r="A4" s="21" t="s">
        <v>11</v>
      </c>
      <c r="B4" s="6"/>
      <c r="C4" s="14"/>
      <c r="D4" s="1"/>
      <c r="E4" s="2"/>
    </row>
    <row r="5" spans="1:19" ht="15.75" thickBot="1" x14ac:dyDescent="0.3"/>
    <row r="6" spans="1:19" ht="15.75" thickBot="1" x14ac:dyDescent="0.3">
      <c r="C6" s="260" t="s">
        <v>24</v>
      </c>
      <c r="D6" s="261"/>
      <c r="E6" s="261"/>
      <c r="F6" s="261"/>
      <c r="G6" s="261"/>
      <c r="H6" s="261"/>
      <c r="I6" s="261"/>
      <c r="J6" s="261"/>
      <c r="K6" s="262"/>
      <c r="L6" s="217"/>
    </row>
    <row r="7" spans="1:19" ht="15.75" thickBot="1" x14ac:dyDescent="0.3">
      <c r="C7" s="263" t="s">
        <v>42</v>
      </c>
      <c r="D7" s="264"/>
      <c r="E7" s="265" t="s">
        <v>43</v>
      </c>
      <c r="F7" s="266"/>
      <c r="G7" s="266"/>
      <c r="H7" s="266"/>
      <c r="I7" s="266"/>
      <c r="J7" s="266"/>
      <c r="K7" s="267"/>
      <c r="L7" s="217"/>
    </row>
    <row r="8" spans="1:19" ht="50.1" customHeight="1" x14ac:dyDescent="0.25">
      <c r="A8" s="122" t="s">
        <v>9</v>
      </c>
      <c r="B8" s="121" t="s">
        <v>7</v>
      </c>
      <c r="C8" s="135" t="s">
        <v>2</v>
      </c>
      <c r="D8" s="137" t="s">
        <v>41</v>
      </c>
      <c r="E8" s="216" t="s">
        <v>6</v>
      </c>
      <c r="F8" s="57" t="s">
        <v>22</v>
      </c>
      <c r="G8" s="268" t="s">
        <v>21</v>
      </c>
      <c r="H8" s="269"/>
      <c r="I8" s="56" t="s">
        <v>8</v>
      </c>
      <c r="J8" s="57" t="s">
        <v>10</v>
      </c>
      <c r="K8" s="55" t="s">
        <v>1</v>
      </c>
      <c r="L8" s="49"/>
    </row>
    <row r="9" spans="1:19" ht="7.5" customHeight="1" x14ac:dyDescent="0.25">
      <c r="A9" s="125"/>
      <c r="B9" s="129"/>
      <c r="C9" s="41"/>
      <c r="D9" s="138"/>
      <c r="E9" s="65"/>
      <c r="F9" s="35"/>
      <c r="G9" s="270"/>
      <c r="H9" s="271"/>
      <c r="I9" s="16"/>
      <c r="J9" s="65"/>
      <c r="K9" s="136"/>
      <c r="L9" s="50"/>
      <c r="S9" s="34"/>
    </row>
    <row r="10" spans="1:19" ht="14.45" customHeight="1" x14ac:dyDescent="0.25">
      <c r="A10" s="42" t="s">
        <v>49</v>
      </c>
      <c r="B10" s="218" t="s">
        <v>59</v>
      </c>
      <c r="C10" s="153">
        <v>2618.9299999999998</v>
      </c>
      <c r="D10" s="154">
        <f>C10*0.8814</f>
        <v>2308.3249019999998</v>
      </c>
      <c r="E10" s="155">
        <f>C10*1.275</f>
        <v>3339.1357499999995</v>
      </c>
      <c r="F10" s="156">
        <f>E10*0.8814</f>
        <v>2943.1142500499996</v>
      </c>
      <c r="G10" s="258">
        <f t="shared" ref="G10" si="0">F10/12</f>
        <v>245.25952083749996</v>
      </c>
      <c r="H10" s="259"/>
      <c r="I10" s="10">
        <v>1</v>
      </c>
      <c r="J10" s="72">
        <f>(E10+G10)*I10</f>
        <v>3584.3952708374995</v>
      </c>
      <c r="K10" s="37">
        <f>J10*12</f>
        <v>43012.743250049993</v>
      </c>
      <c r="L10" s="50"/>
      <c r="S10" s="34"/>
    </row>
    <row r="11" spans="1:19" ht="14.45" customHeight="1" x14ac:dyDescent="0.25">
      <c r="A11" s="42"/>
      <c r="B11" s="218" t="s">
        <v>60</v>
      </c>
      <c r="C11" s="153">
        <v>2618.9299999999998</v>
      </c>
      <c r="D11" s="154">
        <f>D10</f>
        <v>2308.3249019999998</v>
      </c>
      <c r="E11" s="155">
        <f>C11*1.275</f>
        <v>3339.1357499999995</v>
      </c>
      <c r="F11" s="156">
        <f>F10</f>
        <v>2943.1142500499996</v>
      </c>
      <c r="G11" s="258">
        <f>G10</f>
        <v>245.25952083749996</v>
      </c>
      <c r="H11" s="259"/>
      <c r="I11" s="10">
        <v>1</v>
      </c>
      <c r="J11" s="72">
        <f>(E11+G11)*I11</f>
        <v>3584.3952708374995</v>
      </c>
      <c r="K11" s="37">
        <f>J11*12</f>
        <v>43012.743250049993</v>
      </c>
      <c r="L11" s="50"/>
      <c r="S11" s="34"/>
    </row>
    <row r="12" spans="1:19" ht="7.5" customHeight="1" x14ac:dyDescent="0.25">
      <c r="A12" s="125"/>
      <c r="B12" s="129"/>
      <c r="C12" s="41"/>
      <c r="D12" s="138"/>
      <c r="E12" s="65"/>
      <c r="F12" s="35"/>
      <c r="G12" s="270"/>
      <c r="H12" s="271"/>
      <c r="I12" s="16"/>
      <c r="J12" s="65"/>
      <c r="K12" s="136"/>
      <c r="L12" s="50"/>
      <c r="S12" s="34"/>
    </row>
    <row r="13" spans="1:19" x14ac:dyDescent="0.25">
      <c r="A13" s="42" t="s">
        <v>4</v>
      </c>
      <c r="B13" s="218" t="s">
        <v>59</v>
      </c>
      <c r="C13" s="153">
        <v>2834.95</v>
      </c>
      <c r="D13" s="154">
        <f>C13*0.8814</f>
        <v>2498.7249299999999</v>
      </c>
      <c r="E13" s="155">
        <f>C13*1.275</f>
        <v>3614.5612499999993</v>
      </c>
      <c r="F13" s="156">
        <f>E13*0.8814</f>
        <v>3185.8742857499992</v>
      </c>
      <c r="G13" s="258">
        <f t="shared" ref="G13:G16" si="1">F13/12</f>
        <v>265.48952381249995</v>
      </c>
      <c r="H13" s="259"/>
      <c r="I13" s="10">
        <v>1</v>
      </c>
      <c r="J13" s="72">
        <f>(E13+G13)*I13</f>
        <v>3880.0507738124993</v>
      </c>
      <c r="K13" s="37">
        <f>J13*12</f>
        <v>46560.60928574999</v>
      </c>
      <c r="L13" s="1"/>
      <c r="Q13" s="2"/>
    </row>
    <row r="14" spans="1:19" x14ac:dyDescent="0.25">
      <c r="A14" s="42"/>
      <c r="B14" s="218" t="s">
        <v>60</v>
      </c>
      <c r="C14" s="153">
        <v>2834.95</v>
      </c>
      <c r="D14" s="154">
        <f>D13</f>
        <v>2498.7249299999999</v>
      </c>
      <c r="E14" s="155">
        <f>C14*1.275</f>
        <v>3614.5612499999993</v>
      </c>
      <c r="F14" s="156">
        <f>F13</f>
        <v>3185.8742857499992</v>
      </c>
      <c r="G14" s="258">
        <f t="shared" ref="G14" si="2">F14/12</f>
        <v>265.48952381249995</v>
      </c>
      <c r="H14" s="259"/>
      <c r="I14" s="10">
        <v>1</v>
      </c>
      <c r="J14" s="72">
        <f>(E14+G14)*I14</f>
        <v>3880.0507738124993</v>
      </c>
      <c r="K14" s="37">
        <f>J14*12</f>
        <v>46560.60928574999</v>
      </c>
      <c r="L14" s="1"/>
      <c r="Q14" s="2"/>
    </row>
    <row r="15" spans="1:19" x14ac:dyDescent="0.25">
      <c r="A15" s="43"/>
      <c r="B15" s="66">
        <v>2025</v>
      </c>
      <c r="C15" s="153">
        <v>2834.95</v>
      </c>
      <c r="D15" s="154">
        <f t="shared" ref="D15:D16" si="3">C15*0.8814</f>
        <v>2498.7249299999999</v>
      </c>
      <c r="E15" s="155">
        <f t="shared" ref="E15:E16" si="4">C15*1.275</f>
        <v>3614.5612499999993</v>
      </c>
      <c r="F15" s="156">
        <f t="shared" ref="F15:F16" si="5">E15*0.8814</f>
        <v>3185.8742857499992</v>
      </c>
      <c r="G15" s="258">
        <f t="shared" si="1"/>
        <v>265.48952381249995</v>
      </c>
      <c r="H15" s="259"/>
      <c r="I15" s="10">
        <v>1</v>
      </c>
      <c r="J15" s="72">
        <f t="shared" ref="J15:J16" si="6">(E15+G15)*I15</f>
        <v>3880.0507738124993</v>
      </c>
      <c r="K15" s="37">
        <f t="shared" ref="K15:K16" si="7">J15*12</f>
        <v>46560.60928574999</v>
      </c>
      <c r="L15" s="1"/>
      <c r="Q15" s="2"/>
    </row>
    <row r="16" spans="1:19" x14ac:dyDescent="0.25">
      <c r="A16" s="43"/>
      <c r="B16" s="66">
        <v>2026</v>
      </c>
      <c r="C16" s="153">
        <v>2834.95</v>
      </c>
      <c r="D16" s="154">
        <f t="shared" si="3"/>
        <v>2498.7249299999999</v>
      </c>
      <c r="E16" s="155">
        <f t="shared" si="4"/>
        <v>3614.5612499999993</v>
      </c>
      <c r="F16" s="156">
        <f t="shared" si="5"/>
        <v>3185.8742857499992</v>
      </c>
      <c r="G16" s="258">
        <f t="shared" si="1"/>
        <v>265.48952381249995</v>
      </c>
      <c r="H16" s="259"/>
      <c r="I16" s="10">
        <v>1</v>
      </c>
      <c r="J16" s="72">
        <f t="shared" si="6"/>
        <v>3880.0507738124993</v>
      </c>
      <c r="K16" s="37">
        <f t="shared" si="7"/>
        <v>46560.60928574999</v>
      </c>
      <c r="L16" s="1"/>
      <c r="Q16" s="2"/>
    </row>
    <row r="17" spans="1:19" ht="7.5" customHeight="1" x14ac:dyDescent="0.25">
      <c r="A17" s="44"/>
      <c r="B17" s="60"/>
      <c r="C17" s="157"/>
      <c r="D17" s="158"/>
      <c r="E17" s="159"/>
      <c r="F17" s="160"/>
      <c r="G17" s="273"/>
      <c r="H17" s="274"/>
      <c r="I17" s="33"/>
      <c r="J17" s="95"/>
      <c r="K17" s="98"/>
      <c r="L17" s="51"/>
    </row>
    <row r="18" spans="1:19" x14ac:dyDescent="0.25">
      <c r="A18" s="45" t="s">
        <v>5</v>
      </c>
      <c r="B18" s="218" t="s">
        <v>59</v>
      </c>
      <c r="C18" s="161">
        <v>2957.34</v>
      </c>
      <c r="D18" s="162">
        <f>C18*0.8814</f>
        <v>2606.5994759999999</v>
      </c>
      <c r="E18" s="155">
        <f>C18*1.275</f>
        <v>3770.6084999999998</v>
      </c>
      <c r="F18" s="156">
        <f>E18*0.8814</f>
        <v>3323.4143318999995</v>
      </c>
      <c r="G18" s="275">
        <f t="shared" ref="G18:G20" si="8">F18/12</f>
        <v>276.95119432499996</v>
      </c>
      <c r="H18" s="276"/>
      <c r="I18" s="10">
        <v>1</v>
      </c>
      <c r="J18" s="72">
        <f>(E18+G18)*I18</f>
        <v>4047.5596943249998</v>
      </c>
      <c r="K18" s="37">
        <f t="shared" ref="K18:K21" si="9">J18*12</f>
        <v>48570.716331899996</v>
      </c>
      <c r="L18" s="1"/>
    </row>
    <row r="19" spans="1:19" x14ac:dyDescent="0.25">
      <c r="A19" s="45"/>
      <c r="B19" s="218" t="s">
        <v>60</v>
      </c>
      <c r="C19" s="161">
        <v>2957.34</v>
      </c>
      <c r="D19" s="162">
        <f>D18</f>
        <v>2606.5994759999999</v>
      </c>
      <c r="E19" s="155">
        <f>C19*1.275</f>
        <v>3770.6084999999998</v>
      </c>
      <c r="F19" s="156">
        <f>F18</f>
        <v>3323.4143318999995</v>
      </c>
      <c r="G19" s="258">
        <f>G18</f>
        <v>276.95119432499996</v>
      </c>
      <c r="H19" s="259"/>
      <c r="I19" s="10">
        <v>1</v>
      </c>
      <c r="J19" s="72">
        <f>(E19+G19)*I19</f>
        <v>4047.5596943249998</v>
      </c>
      <c r="K19" s="37">
        <f t="shared" si="9"/>
        <v>48570.716331899996</v>
      </c>
      <c r="L19" s="1"/>
    </row>
    <row r="20" spans="1:19" x14ac:dyDescent="0.25">
      <c r="A20" s="45"/>
      <c r="B20" s="197">
        <v>2025</v>
      </c>
      <c r="C20" s="161">
        <v>2957.34</v>
      </c>
      <c r="D20" s="162">
        <f t="shared" ref="D20:D21" si="10">C20*0.8814</f>
        <v>2606.5994759999999</v>
      </c>
      <c r="E20" s="193">
        <f>C20*1.275</f>
        <v>3770.6084999999998</v>
      </c>
      <c r="F20" s="156">
        <f t="shared" ref="F20:F21" si="11">E20*0.8814</f>
        <v>3323.4143318999995</v>
      </c>
      <c r="G20" s="258">
        <f t="shared" si="8"/>
        <v>276.95119432499996</v>
      </c>
      <c r="H20" s="259"/>
      <c r="I20" s="10">
        <v>1</v>
      </c>
      <c r="J20" s="72">
        <f>(E20+G20)*I20</f>
        <v>4047.5596943249998</v>
      </c>
      <c r="K20" s="37">
        <f t="shared" si="9"/>
        <v>48570.716331899996</v>
      </c>
      <c r="L20" s="1"/>
    </row>
    <row r="21" spans="1:19" ht="15.75" thickBot="1" x14ac:dyDescent="0.3">
      <c r="A21" s="46"/>
      <c r="B21" s="152">
        <v>2026</v>
      </c>
      <c r="C21" s="219">
        <v>2957.34</v>
      </c>
      <c r="D21" s="194">
        <f t="shared" si="10"/>
        <v>2606.5994759999999</v>
      </c>
      <c r="E21" s="202">
        <f>C21*1.275</f>
        <v>3770.6084999999998</v>
      </c>
      <c r="F21" s="164">
        <f t="shared" si="11"/>
        <v>3323.4143318999995</v>
      </c>
      <c r="G21" s="272">
        <f>F21/12</f>
        <v>276.95119432499996</v>
      </c>
      <c r="H21" s="272"/>
      <c r="I21" s="47">
        <v>1</v>
      </c>
      <c r="J21" s="88">
        <f>(E21+G21)*I21</f>
        <v>4047.5596943249998</v>
      </c>
      <c r="K21" s="40">
        <f t="shared" si="9"/>
        <v>48570.716331899996</v>
      </c>
      <c r="L21" s="1"/>
    </row>
    <row r="22" spans="1:19" ht="15.75" thickBot="1" x14ac:dyDescent="0.3">
      <c r="C22" s="249"/>
      <c r="I22" s="249"/>
    </row>
    <row r="23" spans="1:19" ht="15.75" thickBot="1" x14ac:dyDescent="0.3">
      <c r="C23" s="104" t="s">
        <v>30</v>
      </c>
      <c r="D23" s="105"/>
      <c r="E23" s="105"/>
      <c r="F23" s="61">
        <v>1</v>
      </c>
      <c r="G23" s="111"/>
      <c r="H23" s="106" t="s">
        <v>38</v>
      </c>
      <c r="I23" s="107"/>
      <c r="J23" s="107"/>
      <c r="K23" s="108"/>
    </row>
    <row r="24" spans="1:19" ht="60" x14ac:dyDescent="0.25">
      <c r="A24" s="122" t="s">
        <v>9</v>
      </c>
      <c r="B24" s="121" t="s">
        <v>7</v>
      </c>
      <c r="C24" s="54" t="s">
        <v>6</v>
      </c>
      <c r="D24" s="52" t="s">
        <v>22</v>
      </c>
      <c r="E24" s="57" t="s">
        <v>21</v>
      </c>
      <c r="F24" s="55" t="s">
        <v>37</v>
      </c>
      <c r="G24" s="111"/>
      <c r="H24" s="96" t="s">
        <v>36</v>
      </c>
      <c r="I24" s="57" t="s">
        <v>6</v>
      </c>
      <c r="J24" s="57" t="s">
        <v>21</v>
      </c>
      <c r="K24" s="55" t="s">
        <v>39</v>
      </c>
    </row>
    <row r="25" spans="1:19" ht="7.5" customHeight="1" x14ac:dyDescent="0.25">
      <c r="A25" s="124"/>
      <c r="B25" s="123"/>
      <c r="C25" s="59"/>
      <c r="D25" s="33"/>
      <c r="E25" s="58"/>
      <c r="F25" s="60"/>
      <c r="G25" s="111"/>
      <c r="H25" s="97"/>
      <c r="I25" s="33"/>
      <c r="J25" s="33"/>
      <c r="K25" s="98"/>
    </row>
    <row r="26" spans="1:19" ht="14.45" customHeight="1" x14ac:dyDescent="0.25">
      <c r="A26" s="42" t="s">
        <v>49</v>
      </c>
      <c r="B26" s="218" t="s">
        <v>59</v>
      </c>
      <c r="C26" s="224">
        <f>E10</f>
        <v>3339.1357499999995</v>
      </c>
      <c r="D26" s="156">
        <f>F10</f>
        <v>2943.1142500499996</v>
      </c>
      <c r="E26" s="156">
        <f>G10</f>
        <v>245.25952083749996</v>
      </c>
      <c r="F26" s="74">
        <f t="shared" ref="F26:F27" si="12">(C26+E26)</f>
        <v>3584.3952708374995</v>
      </c>
      <c r="G26" s="111"/>
      <c r="H26" s="109">
        <v>1</v>
      </c>
      <c r="I26" s="8">
        <f t="shared" ref="I26:I27" si="13">C26*H26</f>
        <v>3339.1357499999995</v>
      </c>
      <c r="J26" s="156">
        <f t="shared" ref="J26" si="14">E26*H26</f>
        <v>245.25952083749996</v>
      </c>
      <c r="K26" s="74">
        <f>(I26+J26)</f>
        <v>3584.3952708374995</v>
      </c>
      <c r="L26" s="50"/>
      <c r="S26" s="34"/>
    </row>
    <row r="27" spans="1:19" ht="14.45" customHeight="1" x14ac:dyDescent="0.25">
      <c r="A27" s="42"/>
      <c r="B27" s="218" t="s">
        <v>60</v>
      </c>
      <c r="C27" s="224">
        <f>E11</f>
        <v>3339.1357499999995</v>
      </c>
      <c r="D27" s="156">
        <f>F11</f>
        <v>2943.1142500499996</v>
      </c>
      <c r="E27" s="156">
        <f>E26</f>
        <v>245.25952083749996</v>
      </c>
      <c r="F27" s="74">
        <f t="shared" si="12"/>
        <v>3584.3952708374995</v>
      </c>
      <c r="G27" s="111"/>
      <c r="H27" s="109">
        <v>1</v>
      </c>
      <c r="I27" s="8">
        <f t="shared" si="13"/>
        <v>3339.1357499999995</v>
      </c>
      <c r="J27" s="156">
        <f t="shared" ref="J27:J32" si="15">E27*H27</f>
        <v>245.25952083749996</v>
      </c>
      <c r="K27" s="74">
        <f>(I27+J27)</f>
        <v>3584.3952708374995</v>
      </c>
      <c r="L27" s="50"/>
      <c r="S27" s="34"/>
    </row>
    <row r="28" spans="1:19" ht="7.5" customHeight="1" x14ac:dyDescent="0.25">
      <c r="A28" s="124"/>
      <c r="B28" s="123"/>
      <c r="C28" s="59"/>
      <c r="D28" s="33"/>
      <c r="E28" s="33"/>
      <c r="F28" s="60"/>
      <c r="G28" s="111"/>
      <c r="H28" s="97"/>
      <c r="I28" s="33"/>
      <c r="J28" s="33"/>
      <c r="K28" s="98"/>
    </row>
    <row r="29" spans="1:19" x14ac:dyDescent="0.25">
      <c r="A29" s="42" t="s">
        <v>4</v>
      </c>
      <c r="B29" s="218" t="s">
        <v>59</v>
      </c>
      <c r="C29" s="36">
        <f>(E13/100%*$F$23)</f>
        <v>3614.5612499999993</v>
      </c>
      <c r="D29" s="156">
        <f>C29*0.8814</f>
        <v>3185.8742857499992</v>
      </c>
      <c r="E29" s="165">
        <f t="shared" ref="E29:E32" si="16">D29/12</f>
        <v>265.48952381249995</v>
      </c>
      <c r="F29" s="74">
        <f t="shared" ref="F29:F30" si="17">(C29+E29)</f>
        <v>3880.0507738124993</v>
      </c>
      <c r="G29" s="111"/>
      <c r="H29" s="109">
        <v>1</v>
      </c>
      <c r="I29" s="8">
        <f>C29*H29</f>
        <v>3614.5612499999993</v>
      </c>
      <c r="J29" s="156">
        <f t="shared" si="15"/>
        <v>265.48952381249995</v>
      </c>
      <c r="K29" s="74">
        <f>(I29+J29)</f>
        <v>3880.0507738124993</v>
      </c>
    </row>
    <row r="30" spans="1:19" x14ac:dyDescent="0.25">
      <c r="A30" s="42"/>
      <c r="B30" s="218" t="s">
        <v>60</v>
      </c>
      <c r="C30" s="36">
        <f>(E14/100%*$F$23)</f>
        <v>3614.5612499999993</v>
      </c>
      <c r="D30" s="156">
        <f>D29</f>
        <v>3185.8742857499992</v>
      </c>
      <c r="E30" s="165">
        <f t="shared" si="16"/>
        <v>265.48952381249995</v>
      </c>
      <c r="F30" s="74">
        <f t="shared" si="17"/>
        <v>3880.0507738124993</v>
      </c>
      <c r="G30" s="111"/>
      <c r="H30" s="109">
        <v>1</v>
      </c>
      <c r="I30" s="8">
        <f t="shared" ref="I30" si="18">C30*H30</f>
        <v>3614.5612499999993</v>
      </c>
      <c r="J30" s="156">
        <f t="shared" ref="J30" si="19">E30*H30</f>
        <v>265.48952381249995</v>
      </c>
      <c r="K30" s="74">
        <f>(I30+J30)</f>
        <v>3880.0507738124993</v>
      </c>
    </row>
    <row r="31" spans="1:19" x14ac:dyDescent="0.25">
      <c r="A31" s="43"/>
      <c r="B31" s="66">
        <v>2025</v>
      </c>
      <c r="C31" s="36">
        <f>(E15/100%*$F$23)</f>
        <v>3614.5612499999993</v>
      </c>
      <c r="D31" s="156">
        <f t="shared" ref="D31:D32" si="20">C31*0.8814</f>
        <v>3185.8742857499992</v>
      </c>
      <c r="E31" s="165">
        <f t="shared" si="16"/>
        <v>265.48952381249995</v>
      </c>
      <c r="F31" s="74">
        <f>(C31+E31)</f>
        <v>3880.0507738124993</v>
      </c>
      <c r="G31" s="111"/>
      <c r="H31" s="109">
        <v>1</v>
      </c>
      <c r="I31" s="8">
        <f t="shared" ref="I31:I32" si="21">C31*H31</f>
        <v>3614.5612499999993</v>
      </c>
      <c r="J31" s="156">
        <f t="shared" si="15"/>
        <v>265.48952381249995</v>
      </c>
      <c r="K31" s="74">
        <f>(I31+J31)</f>
        <v>3880.0507738124993</v>
      </c>
    </row>
    <row r="32" spans="1:19" x14ac:dyDescent="0.25">
      <c r="A32" s="43"/>
      <c r="B32" s="66">
        <v>2026</v>
      </c>
      <c r="C32" s="36">
        <f>(E16/100%*$F$23)</f>
        <v>3614.5612499999993</v>
      </c>
      <c r="D32" s="156">
        <f t="shared" si="20"/>
        <v>3185.8742857499992</v>
      </c>
      <c r="E32" s="165">
        <f t="shared" si="16"/>
        <v>265.48952381249995</v>
      </c>
      <c r="F32" s="74">
        <f>(C32+E32)</f>
        <v>3880.0507738124993</v>
      </c>
      <c r="G32" s="111"/>
      <c r="H32" s="109">
        <v>1</v>
      </c>
      <c r="I32" s="8">
        <f t="shared" si="21"/>
        <v>3614.5612499999993</v>
      </c>
      <c r="J32" s="156">
        <f t="shared" si="15"/>
        <v>265.48952381249995</v>
      </c>
      <c r="K32" s="74">
        <f>(I32+J32)</f>
        <v>3880.0507738124993</v>
      </c>
    </row>
    <row r="33" spans="1:11" ht="7.5" customHeight="1" x14ac:dyDescent="0.25">
      <c r="A33" s="44"/>
      <c r="B33" s="60"/>
      <c r="C33" s="59"/>
      <c r="D33" s="160"/>
      <c r="E33" s="166"/>
      <c r="F33" s="75"/>
      <c r="G33" s="111"/>
      <c r="H33" s="97"/>
      <c r="I33" s="33"/>
      <c r="J33" s="167"/>
      <c r="K33" s="99"/>
    </row>
    <row r="34" spans="1:11" x14ac:dyDescent="0.25">
      <c r="A34" s="45" t="s">
        <v>5</v>
      </c>
      <c r="B34" s="218" t="s">
        <v>59</v>
      </c>
      <c r="C34" s="36">
        <f>(E18/100%*$F$23)</f>
        <v>3770.6084999999998</v>
      </c>
      <c r="D34" s="156">
        <f>C34*0.8814</f>
        <v>3323.4143318999995</v>
      </c>
      <c r="E34" s="165">
        <f t="shared" ref="E34:E37" si="22">D34/12</f>
        <v>276.95119432499996</v>
      </c>
      <c r="F34" s="74">
        <f t="shared" ref="F34:F37" si="23">(C34+E34)</f>
        <v>4047.5596943249998</v>
      </c>
      <c r="G34" s="111"/>
      <c r="H34" s="109">
        <v>1</v>
      </c>
      <c r="I34" s="8">
        <f t="shared" ref="I34:I37" si="24">C34*H34</f>
        <v>3770.6084999999998</v>
      </c>
      <c r="J34" s="156">
        <f t="shared" ref="J34:J37" si="25">E34*H34</f>
        <v>276.95119432499996</v>
      </c>
      <c r="K34" s="74">
        <f t="shared" ref="K34:K37" si="26">(I34+J34)</f>
        <v>4047.5596943249998</v>
      </c>
    </row>
    <row r="35" spans="1:11" x14ac:dyDescent="0.25">
      <c r="A35" s="45"/>
      <c r="B35" s="218" t="s">
        <v>60</v>
      </c>
      <c r="C35" s="36">
        <f>(E19/100%*$F$23)</f>
        <v>3770.6084999999998</v>
      </c>
      <c r="D35" s="156">
        <f>D34</f>
        <v>3323.4143318999995</v>
      </c>
      <c r="E35" s="165">
        <f t="shared" ref="E35" si="27">D35/12</f>
        <v>276.95119432499996</v>
      </c>
      <c r="F35" s="74">
        <f t="shared" ref="F35" si="28">(C35+E35)</f>
        <v>4047.5596943249998</v>
      </c>
      <c r="G35" s="111"/>
      <c r="H35" s="109">
        <v>1</v>
      </c>
      <c r="I35" s="8">
        <f t="shared" ref="I35" si="29">C35*H35</f>
        <v>3770.6084999999998</v>
      </c>
      <c r="J35" s="156">
        <f t="shared" ref="J35" si="30">E35*H35</f>
        <v>276.95119432499996</v>
      </c>
      <c r="K35" s="74">
        <f t="shared" ref="K35" si="31">(I35+J35)</f>
        <v>4047.5596943249998</v>
      </c>
    </row>
    <row r="36" spans="1:11" x14ac:dyDescent="0.25">
      <c r="A36" s="45"/>
      <c r="B36" s="66">
        <v>2025</v>
      </c>
      <c r="C36" s="36">
        <f>(E20/100%*$F$23)</f>
        <v>3770.6084999999998</v>
      </c>
      <c r="D36" s="156">
        <f t="shared" ref="D36:D37" si="32">C36*0.8814</f>
        <v>3323.4143318999995</v>
      </c>
      <c r="E36" s="165">
        <f t="shared" si="22"/>
        <v>276.95119432499996</v>
      </c>
      <c r="F36" s="74">
        <f t="shared" si="23"/>
        <v>4047.5596943249998</v>
      </c>
      <c r="G36" s="207"/>
      <c r="H36" s="109">
        <v>1</v>
      </c>
      <c r="I36" s="8">
        <f t="shared" si="24"/>
        <v>3770.6084999999998</v>
      </c>
      <c r="J36" s="156">
        <f t="shared" si="25"/>
        <v>276.95119432499996</v>
      </c>
      <c r="K36" s="74">
        <f t="shared" si="26"/>
        <v>4047.5596943249998</v>
      </c>
    </row>
    <row r="37" spans="1:11" ht="15.75" thickBot="1" x14ac:dyDescent="0.3">
      <c r="A37" s="46"/>
      <c r="B37" s="152">
        <v>2026</v>
      </c>
      <c r="C37" s="38">
        <f>(E21/100%*$F$23)</f>
        <v>3770.6084999999998</v>
      </c>
      <c r="D37" s="164">
        <f t="shared" si="32"/>
        <v>3323.4143318999995</v>
      </c>
      <c r="E37" s="180">
        <f t="shared" si="22"/>
        <v>276.95119432499996</v>
      </c>
      <c r="F37" s="76">
        <f t="shared" si="23"/>
        <v>4047.5596943249998</v>
      </c>
      <c r="G37" s="206"/>
      <c r="H37" s="250">
        <v>1</v>
      </c>
      <c r="I37" s="251">
        <f t="shared" si="24"/>
        <v>3770.6084999999998</v>
      </c>
      <c r="J37" s="164">
        <f t="shared" si="25"/>
        <v>276.95119432499996</v>
      </c>
      <c r="K37" s="76">
        <f t="shared" si="26"/>
        <v>4047.5596943249998</v>
      </c>
    </row>
  </sheetData>
  <protectedRanges>
    <protectedRange sqref="F23" name="Bereich1"/>
    <protectedRange sqref="H26:H27 H29:H32 H34:H37" name="Bereich2"/>
  </protectedRanges>
  <mergeCells count="17">
    <mergeCell ref="G14:H14"/>
    <mergeCell ref="G20:H20"/>
    <mergeCell ref="G21:H21"/>
    <mergeCell ref="G15:H15"/>
    <mergeCell ref="G16:H16"/>
    <mergeCell ref="G17:H17"/>
    <mergeCell ref="G18:H18"/>
    <mergeCell ref="G19:H19"/>
    <mergeCell ref="G13:H13"/>
    <mergeCell ref="C6:K6"/>
    <mergeCell ref="C7:D7"/>
    <mergeCell ref="E7:K7"/>
    <mergeCell ref="G8:H8"/>
    <mergeCell ref="G9:H9"/>
    <mergeCell ref="G12:H12"/>
    <mergeCell ref="G10:H10"/>
    <mergeCell ref="G11:H11"/>
  </mergeCells>
  <dataValidations disablePrompts="1" count="1">
    <dataValidation type="list" allowBlank="1" showInputMessage="1" showErrorMessage="1" sqref="H29:H32 H34:H37 H26:H27">
      <formula1>"1, 2, 3, 4, 5, 6, 7, 8, 9, 10, 11, 12"</formula1>
    </dataValidation>
  </dataValidations>
  <pageMargins left="0.7" right="0.7" top="0.78740157499999996" bottom="0.78740157499999996" header="0.3" footer="0.3"/>
  <pageSetup paperSize="9" scale="63" orientation="landscape" horizontalDpi="1200" verticalDpi="1200" r:id="rId1"/>
  <ignoredErrors>
    <ignoredError sqref="F14 D14 E11 E10 E12:E16 E20:E21 D19 F19:H19 D30:D32 E17:E19 D33:D3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="80" zoomScaleNormal="80" workbookViewId="0">
      <selection activeCell="C26" sqref="C26"/>
    </sheetView>
  </sheetViews>
  <sheetFormatPr baseColWidth="10" defaultRowHeight="15" x14ac:dyDescent="0.25"/>
  <cols>
    <col min="2" max="3" width="14.5703125" customWidth="1"/>
    <col min="4" max="4" width="18.28515625" customWidth="1"/>
    <col min="5" max="5" width="14.5703125" customWidth="1"/>
    <col min="6" max="6" width="22" customWidth="1"/>
    <col min="7" max="7" width="1.42578125" customWidth="1"/>
    <col min="8" max="8" width="16.7109375" customWidth="1"/>
    <col min="9" max="9" width="13.140625" customWidth="1"/>
    <col min="10" max="10" width="19.7109375" customWidth="1"/>
    <col min="11" max="11" width="14.85546875" customWidth="1"/>
    <col min="12" max="12" width="13.42578125" customWidth="1"/>
    <col min="13" max="13" width="2.42578125" customWidth="1"/>
    <col min="15" max="15" width="14.7109375" customWidth="1"/>
    <col min="16" max="16" width="15.28515625" customWidth="1"/>
    <col min="17" max="17" width="20.140625" customWidth="1"/>
  </cols>
  <sheetData>
    <row r="1" spans="1:20" ht="21" x14ac:dyDescent="0.35">
      <c r="A1" s="32" t="s">
        <v>19</v>
      </c>
    </row>
    <row r="2" spans="1:20" x14ac:dyDescent="0.25">
      <c r="A2" s="22" t="s">
        <v>12</v>
      </c>
    </row>
    <row r="3" spans="1:20" x14ac:dyDescent="0.25">
      <c r="A3" s="22"/>
    </row>
    <row r="4" spans="1:20" x14ac:dyDescent="0.25">
      <c r="A4" s="21" t="s">
        <v>11</v>
      </c>
    </row>
    <row r="5" spans="1:20" ht="15.75" thickBot="1" x14ac:dyDescent="0.3"/>
    <row r="6" spans="1:20" ht="15.75" thickBot="1" x14ac:dyDescent="0.3">
      <c r="C6" s="278" t="s">
        <v>24</v>
      </c>
      <c r="D6" s="279"/>
      <c r="E6" s="279"/>
      <c r="F6" s="279"/>
      <c r="G6" s="279"/>
      <c r="H6" s="279"/>
      <c r="I6" s="279"/>
      <c r="J6" s="279"/>
      <c r="K6" s="280"/>
    </row>
    <row r="7" spans="1:20" ht="15.75" thickBot="1" x14ac:dyDescent="0.3">
      <c r="C7" s="263" t="s">
        <v>42</v>
      </c>
      <c r="D7" s="266"/>
      <c r="E7" s="265" t="s">
        <v>43</v>
      </c>
      <c r="F7" s="266"/>
      <c r="G7" s="266"/>
      <c r="H7" s="266"/>
      <c r="I7" s="266"/>
      <c r="J7" s="266"/>
      <c r="K7" s="267"/>
    </row>
    <row r="8" spans="1:20" ht="45" x14ac:dyDescent="0.25">
      <c r="A8" s="82" t="s">
        <v>9</v>
      </c>
      <c r="B8" s="83" t="s">
        <v>7</v>
      </c>
      <c r="C8" s="84" t="s">
        <v>2</v>
      </c>
      <c r="D8" s="137" t="s">
        <v>22</v>
      </c>
      <c r="E8" s="132" t="s">
        <v>6</v>
      </c>
      <c r="F8" s="57" t="s">
        <v>3</v>
      </c>
      <c r="G8" s="268" t="s">
        <v>21</v>
      </c>
      <c r="H8" s="269"/>
      <c r="I8" s="85" t="s">
        <v>8</v>
      </c>
      <c r="J8" s="57" t="s">
        <v>10</v>
      </c>
      <c r="K8" s="55" t="s">
        <v>1</v>
      </c>
    </row>
    <row r="9" spans="1:20" s="114" customFormat="1" ht="6.75" customHeight="1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O9" s="255"/>
      <c r="P9" s="255"/>
      <c r="Q9" s="255"/>
      <c r="R9" s="255"/>
      <c r="S9" s="255"/>
      <c r="T9" s="255"/>
    </row>
    <row r="10" spans="1:20" x14ac:dyDescent="0.25">
      <c r="A10" s="45" t="s">
        <v>4</v>
      </c>
      <c r="B10" s="221" t="s">
        <v>59</v>
      </c>
      <c r="C10" s="174">
        <v>4885.93</v>
      </c>
      <c r="D10" s="181">
        <f>C10*0.32529</f>
        <v>1589.3441697000003</v>
      </c>
      <c r="E10" s="155">
        <f t="shared" ref="E10" si="0">C10*1.275</f>
        <v>6229.5607499999996</v>
      </c>
      <c r="F10" s="182">
        <f>E10*0.32529</f>
        <v>2026.4138163675</v>
      </c>
      <c r="G10" s="258">
        <f>F10/12</f>
        <v>168.86781803062499</v>
      </c>
      <c r="H10" s="259"/>
      <c r="I10" s="10">
        <v>1</v>
      </c>
      <c r="J10" s="72">
        <f>(E10+G10)*I10</f>
        <v>6398.4285680306248</v>
      </c>
      <c r="K10" s="37">
        <f t="shared" ref="K10:K11" si="1">J10*12</f>
        <v>76781.142816367501</v>
      </c>
    </row>
    <row r="11" spans="1:20" x14ac:dyDescent="0.25">
      <c r="A11" s="45"/>
      <c r="B11" s="222">
        <v>2024</v>
      </c>
      <c r="C11" s="174">
        <v>4885.93</v>
      </c>
      <c r="D11" s="181">
        <f>D10</f>
        <v>1589.3441697000003</v>
      </c>
      <c r="E11" s="155">
        <f t="shared" ref="E11" si="2">C11*1.275</f>
        <v>6229.5607499999996</v>
      </c>
      <c r="F11" s="182">
        <f>F10</f>
        <v>2026.4138163675</v>
      </c>
      <c r="G11" s="258">
        <f>F11/12</f>
        <v>168.86781803062499</v>
      </c>
      <c r="H11" s="259"/>
      <c r="I11" s="10">
        <v>1</v>
      </c>
      <c r="J11" s="72">
        <f>(E11+G11)*I11</f>
        <v>6398.4285680306248</v>
      </c>
      <c r="K11" s="37">
        <f t="shared" si="1"/>
        <v>76781.142816367501</v>
      </c>
    </row>
    <row r="12" spans="1:20" x14ac:dyDescent="0.25">
      <c r="A12" s="43"/>
      <c r="B12" s="18">
        <v>2025</v>
      </c>
      <c r="C12" s="174">
        <v>4885.93</v>
      </c>
      <c r="D12" s="181">
        <f>C12*0.32529</f>
        <v>1589.3441697000003</v>
      </c>
      <c r="E12" s="155">
        <f t="shared" ref="E12:E13" si="3">C12*1.275</f>
        <v>6229.5607499999996</v>
      </c>
      <c r="F12" s="182">
        <f>E12*0.32529</f>
        <v>2026.4138163675</v>
      </c>
      <c r="G12" s="258">
        <f>F12/12</f>
        <v>168.86781803062499</v>
      </c>
      <c r="H12" s="259"/>
      <c r="I12" s="10">
        <v>1</v>
      </c>
      <c r="J12" s="72">
        <f>(E12+G12)*I12</f>
        <v>6398.4285680306248</v>
      </c>
      <c r="K12" s="37">
        <f t="shared" ref="K12:K13" si="4">J12*12</f>
        <v>76781.142816367501</v>
      </c>
    </row>
    <row r="13" spans="1:20" ht="15" customHeight="1" x14ac:dyDescent="0.25">
      <c r="A13" s="43"/>
      <c r="B13" s="18">
        <v>2026</v>
      </c>
      <c r="C13" s="174">
        <v>4885.93</v>
      </c>
      <c r="D13" s="181">
        <f>C13*0.32529</f>
        <v>1589.3441697000003</v>
      </c>
      <c r="E13" s="155">
        <f t="shared" si="3"/>
        <v>6229.5607499999996</v>
      </c>
      <c r="F13" s="182">
        <f>E13*0.32529</f>
        <v>2026.4138163675</v>
      </c>
      <c r="G13" s="258">
        <f>F13/12</f>
        <v>168.86781803062499</v>
      </c>
      <c r="H13" s="259"/>
      <c r="I13" s="10">
        <v>1</v>
      </c>
      <c r="J13" s="72">
        <f>(E13+G13)*I13</f>
        <v>6398.4285680306248</v>
      </c>
      <c r="K13" s="37">
        <f t="shared" si="4"/>
        <v>76781.142816367501</v>
      </c>
    </row>
    <row r="14" spans="1:20" ht="7.5" customHeight="1" x14ac:dyDescent="0.25">
      <c r="A14" s="44"/>
      <c r="B14" s="19"/>
      <c r="C14" s="177"/>
      <c r="D14" s="178"/>
      <c r="E14" s="179"/>
      <c r="F14" s="177"/>
      <c r="G14" s="285"/>
      <c r="H14" s="286"/>
      <c r="I14" s="17"/>
      <c r="J14" s="73"/>
      <c r="K14" s="101"/>
    </row>
    <row r="15" spans="1:20" x14ac:dyDescent="0.25">
      <c r="A15" s="45" t="s">
        <v>5</v>
      </c>
      <c r="B15" s="221" t="s">
        <v>59</v>
      </c>
      <c r="C15" s="174">
        <v>5167.63</v>
      </c>
      <c r="D15" s="181">
        <f>C15*0.32529</f>
        <v>1680.9783627000002</v>
      </c>
      <c r="E15" s="155">
        <f t="shared" ref="E15" si="5">C15*1.275</f>
        <v>6588.7282500000001</v>
      </c>
      <c r="F15" s="182">
        <f>E15*0.32529</f>
        <v>2143.2474124425003</v>
      </c>
      <c r="G15" s="258">
        <f>F15/12</f>
        <v>178.60395103687503</v>
      </c>
      <c r="H15" s="259"/>
      <c r="I15" s="10">
        <v>1</v>
      </c>
      <c r="J15" s="72">
        <f>(E15+G15)*I15</f>
        <v>6767.3322010368747</v>
      </c>
      <c r="K15" s="37">
        <f t="shared" ref="K15" si="6">J15*12</f>
        <v>81207.986412442493</v>
      </c>
    </row>
    <row r="16" spans="1:20" x14ac:dyDescent="0.25">
      <c r="A16" s="45"/>
      <c r="B16" s="222">
        <v>2024</v>
      </c>
      <c r="C16" s="174">
        <v>5167.63</v>
      </c>
      <c r="D16" s="181">
        <f>D15</f>
        <v>1680.9783627000002</v>
      </c>
      <c r="E16" s="155">
        <f t="shared" ref="E16" si="7">C16*1.275</f>
        <v>6588.7282500000001</v>
      </c>
      <c r="F16" s="182">
        <f>F15</f>
        <v>2143.2474124425003</v>
      </c>
      <c r="G16" s="258">
        <f>F16/12</f>
        <v>178.60395103687503</v>
      </c>
      <c r="H16" s="259"/>
      <c r="I16" s="10">
        <v>1</v>
      </c>
      <c r="J16" s="72">
        <f>(E16+G16)*I16</f>
        <v>6767.3322010368747</v>
      </c>
      <c r="K16" s="37">
        <f t="shared" ref="K16" si="8">J16*12</f>
        <v>81207.986412442493</v>
      </c>
    </row>
    <row r="17" spans="1:11" x14ac:dyDescent="0.25">
      <c r="A17" s="45"/>
      <c r="B17" s="18">
        <v>2025</v>
      </c>
      <c r="C17" s="174">
        <v>5167.63</v>
      </c>
      <c r="D17" s="181">
        <f>C17*0.32529</f>
        <v>1680.9783627000002</v>
      </c>
      <c r="E17" s="155">
        <f t="shared" ref="E17:E18" si="9">C17*1.275</f>
        <v>6588.7282500000001</v>
      </c>
      <c r="F17" s="182">
        <f>E17*0.32529</f>
        <v>2143.2474124425003</v>
      </c>
      <c r="G17" s="258">
        <f>F17/12</f>
        <v>178.60395103687503</v>
      </c>
      <c r="H17" s="259"/>
      <c r="I17" s="10">
        <v>1</v>
      </c>
      <c r="J17" s="72">
        <f>(E17+G17)*I17</f>
        <v>6767.3322010368747</v>
      </c>
      <c r="K17" s="37">
        <f t="shared" ref="K17:K18" si="10">J17*12</f>
        <v>81207.986412442493</v>
      </c>
    </row>
    <row r="18" spans="1:11" x14ac:dyDescent="0.25">
      <c r="A18" s="45"/>
      <c r="B18" s="18">
        <v>2026</v>
      </c>
      <c r="C18" s="174">
        <v>5167.63</v>
      </c>
      <c r="D18" s="181">
        <f>C18*0.32529</f>
        <v>1680.9783627000002</v>
      </c>
      <c r="E18" s="155">
        <f t="shared" si="9"/>
        <v>6588.7282500000001</v>
      </c>
      <c r="F18" s="182">
        <f>E18*0.32529</f>
        <v>2143.2474124425003</v>
      </c>
      <c r="G18" s="258">
        <f>F18/12</f>
        <v>178.60395103687503</v>
      </c>
      <c r="H18" s="259"/>
      <c r="I18" s="10">
        <v>1</v>
      </c>
      <c r="J18" s="72">
        <f>(E18+G18)*I18</f>
        <v>6767.3322010368747</v>
      </c>
      <c r="K18" s="37">
        <f t="shared" si="10"/>
        <v>81207.986412442493</v>
      </c>
    </row>
    <row r="19" spans="1:11" ht="7.5" customHeight="1" x14ac:dyDescent="0.25">
      <c r="A19" s="44"/>
      <c r="B19" s="19"/>
      <c r="C19" s="177"/>
      <c r="D19" s="178"/>
      <c r="E19" s="179"/>
      <c r="F19" s="177"/>
      <c r="G19" s="285"/>
      <c r="H19" s="286"/>
      <c r="I19" s="17"/>
      <c r="J19" s="73"/>
      <c r="K19" s="101"/>
    </row>
    <row r="20" spans="1:11" x14ac:dyDescent="0.25">
      <c r="A20" s="45" t="s">
        <v>14</v>
      </c>
      <c r="B20" s="221" t="s">
        <v>59</v>
      </c>
      <c r="C20" s="174">
        <v>5593.59</v>
      </c>
      <c r="D20" s="181">
        <f>C20*0.32529</f>
        <v>1819.5388911000002</v>
      </c>
      <c r="E20" s="155">
        <f t="shared" ref="E20" si="11">C20*1.275</f>
        <v>7131.8272499999994</v>
      </c>
      <c r="F20" s="182">
        <f>E20*0.32529</f>
        <v>2319.9120861524998</v>
      </c>
      <c r="G20" s="258">
        <f>F20/12</f>
        <v>193.32600717937498</v>
      </c>
      <c r="H20" s="259"/>
      <c r="I20" s="10">
        <v>1</v>
      </c>
      <c r="J20" s="72">
        <f>(E20+G20)*I20</f>
        <v>7325.1532571793741</v>
      </c>
      <c r="K20" s="37">
        <f t="shared" ref="K20:K21" si="12">J20*12</f>
        <v>87901.839086152497</v>
      </c>
    </row>
    <row r="21" spans="1:11" x14ac:dyDescent="0.25">
      <c r="A21" s="45"/>
      <c r="B21" s="222">
        <v>2024</v>
      </c>
      <c r="C21" s="174">
        <v>5593.59</v>
      </c>
      <c r="D21" s="181">
        <f>D20</f>
        <v>1819.5388911000002</v>
      </c>
      <c r="E21" s="155">
        <f t="shared" ref="E21" si="13">C21*1.275</f>
        <v>7131.8272499999994</v>
      </c>
      <c r="F21" s="182">
        <f>F20</f>
        <v>2319.9120861524998</v>
      </c>
      <c r="G21" s="258">
        <f>F21/12</f>
        <v>193.32600717937498</v>
      </c>
      <c r="H21" s="259"/>
      <c r="I21" s="10">
        <v>1</v>
      </c>
      <c r="J21" s="72">
        <f>(E21+G21)*I21</f>
        <v>7325.1532571793741</v>
      </c>
      <c r="K21" s="37">
        <f t="shared" si="12"/>
        <v>87901.839086152497</v>
      </c>
    </row>
    <row r="22" spans="1:11" x14ac:dyDescent="0.25">
      <c r="A22" s="45"/>
      <c r="B22" s="18">
        <v>2025</v>
      </c>
      <c r="C22" s="174">
        <v>5593.59</v>
      </c>
      <c r="D22" s="181">
        <f>C22*0.32529</f>
        <v>1819.5388911000002</v>
      </c>
      <c r="E22" s="155">
        <f t="shared" ref="E22:E23" si="14">C22*1.275</f>
        <v>7131.8272499999994</v>
      </c>
      <c r="F22" s="182">
        <f>E22*0.32529</f>
        <v>2319.9120861524998</v>
      </c>
      <c r="G22" s="258">
        <f>F22/12</f>
        <v>193.32600717937498</v>
      </c>
      <c r="H22" s="259"/>
      <c r="I22" s="10">
        <v>1</v>
      </c>
      <c r="J22" s="72">
        <f>(E22+G22)*I22</f>
        <v>7325.1532571793741</v>
      </c>
      <c r="K22" s="37">
        <f t="shared" ref="K22:K23" si="15">J22*12</f>
        <v>87901.839086152497</v>
      </c>
    </row>
    <row r="23" spans="1:11" x14ac:dyDescent="0.25">
      <c r="A23" s="45"/>
      <c r="B23" s="18">
        <v>2026</v>
      </c>
      <c r="C23" s="174">
        <v>5593.59</v>
      </c>
      <c r="D23" s="181">
        <f>C23*0.32529</f>
        <v>1819.5388911000002</v>
      </c>
      <c r="E23" s="155">
        <f t="shared" si="14"/>
        <v>7131.8272499999994</v>
      </c>
      <c r="F23" s="182">
        <f>E23*0.32529</f>
        <v>2319.9120861524998</v>
      </c>
      <c r="G23" s="258">
        <f>F23/12</f>
        <v>193.32600717937498</v>
      </c>
      <c r="H23" s="259"/>
      <c r="I23" s="10">
        <v>1</v>
      </c>
      <c r="J23" s="72">
        <f>(E23+G23)*I23</f>
        <v>7325.1532571793741</v>
      </c>
      <c r="K23" s="37">
        <f t="shared" si="15"/>
        <v>87901.839086152497</v>
      </c>
    </row>
    <row r="24" spans="1:11" ht="7.5" customHeight="1" x14ac:dyDescent="0.25">
      <c r="A24" s="44"/>
      <c r="B24" s="19"/>
      <c r="C24" s="177"/>
      <c r="D24" s="178"/>
      <c r="E24" s="179"/>
      <c r="F24" s="177"/>
      <c r="G24" s="285"/>
      <c r="H24" s="286"/>
      <c r="I24" s="17"/>
      <c r="J24" s="73"/>
      <c r="K24" s="101"/>
    </row>
    <row r="25" spans="1:11" x14ac:dyDescent="0.25">
      <c r="A25" s="45" t="s">
        <v>16</v>
      </c>
      <c r="B25" s="221" t="s">
        <v>59</v>
      </c>
      <c r="C25" s="174">
        <v>6246.27</v>
      </c>
      <c r="D25" s="181">
        <f>C25*0.32529</f>
        <v>2031.8491683000002</v>
      </c>
      <c r="E25" s="155">
        <f t="shared" ref="E25" si="16">C25*1.275</f>
        <v>7963.9942499999997</v>
      </c>
      <c r="F25" s="182">
        <f>E25*0.32529</f>
        <v>2590.6076895824999</v>
      </c>
      <c r="G25" s="258">
        <f>F25/12</f>
        <v>215.88397413187499</v>
      </c>
      <c r="H25" s="259"/>
      <c r="I25" s="10">
        <v>1</v>
      </c>
      <c r="J25" s="72">
        <f>(E25+G25)*I25</f>
        <v>8179.878224131875</v>
      </c>
      <c r="K25" s="37">
        <f t="shared" ref="K25" si="17">J25*12</f>
        <v>98158.538689582492</v>
      </c>
    </row>
    <row r="26" spans="1:11" x14ac:dyDescent="0.25">
      <c r="A26" s="45"/>
      <c r="B26" s="222">
        <v>2024</v>
      </c>
      <c r="C26" s="174">
        <v>6246.27</v>
      </c>
      <c r="D26" s="181">
        <f>D25</f>
        <v>2031.8491683000002</v>
      </c>
      <c r="E26" s="155">
        <f t="shared" ref="E26" si="18">C26*1.275</f>
        <v>7963.9942499999997</v>
      </c>
      <c r="F26" s="182">
        <f>F25</f>
        <v>2590.6076895824999</v>
      </c>
      <c r="G26" s="258">
        <f>F26/12</f>
        <v>215.88397413187499</v>
      </c>
      <c r="H26" s="259"/>
      <c r="I26" s="10">
        <v>1</v>
      </c>
      <c r="J26" s="72">
        <f>(E26+G26)*I26</f>
        <v>8179.878224131875</v>
      </c>
      <c r="K26" s="37">
        <f t="shared" ref="K26" si="19">J26*12</f>
        <v>98158.538689582492</v>
      </c>
    </row>
    <row r="27" spans="1:11" x14ac:dyDescent="0.25">
      <c r="A27" s="45"/>
      <c r="B27" s="18">
        <v>2025</v>
      </c>
      <c r="C27" s="174">
        <v>6246.27</v>
      </c>
      <c r="D27" s="162">
        <f>C27*0.32529</f>
        <v>2031.8491683000002</v>
      </c>
      <c r="E27" s="155">
        <f t="shared" ref="E27:E28" si="20">C27*1.275</f>
        <v>7963.9942499999997</v>
      </c>
      <c r="F27" s="156">
        <f>E27*0.32529</f>
        <v>2590.6076895824999</v>
      </c>
      <c r="G27" s="258">
        <f>F27/12</f>
        <v>215.88397413187499</v>
      </c>
      <c r="H27" s="259"/>
      <c r="I27" s="10">
        <v>1</v>
      </c>
      <c r="J27" s="72">
        <f>(E27+G27)*I27</f>
        <v>8179.878224131875</v>
      </c>
      <c r="K27" s="37">
        <f t="shared" ref="K27:K28" si="21">J27*12</f>
        <v>98158.538689582492</v>
      </c>
    </row>
    <row r="28" spans="1:11" ht="15.75" thickBot="1" x14ac:dyDescent="0.3">
      <c r="A28" s="46"/>
      <c r="B28" s="252">
        <v>2026</v>
      </c>
      <c r="C28" s="183">
        <v>6246.27</v>
      </c>
      <c r="D28" s="194">
        <f>C28*0.32529</f>
        <v>2031.8491683000002</v>
      </c>
      <c r="E28" s="163">
        <f t="shared" si="20"/>
        <v>7963.9942499999997</v>
      </c>
      <c r="F28" s="164">
        <f>E28*0.32529</f>
        <v>2590.6076895824999</v>
      </c>
      <c r="G28" s="287">
        <f>F28/12</f>
        <v>215.88397413187499</v>
      </c>
      <c r="H28" s="288"/>
      <c r="I28" s="47">
        <v>1</v>
      </c>
      <c r="J28" s="88">
        <f>(E28+G28)*I28</f>
        <v>8179.878224131875</v>
      </c>
      <c r="K28" s="40">
        <f t="shared" si="21"/>
        <v>98158.538689582492</v>
      </c>
    </row>
    <row r="29" spans="1:11" ht="15.75" thickBot="1" x14ac:dyDescent="0.3"/>
    <row r="30" spans="1:11" ht="15.75" thickBot="1" x14ac:dyDescent="0.3">
      <c r="C30" s="281" t="s">
        <v>30</v>
      </c>
      <c r="D30" s="282"/>
      <c r="E30" s="282"/>
      <c r="F30" s="94">
        <v>1</v>
      </c>
      <c r="G30" s="113"/>
      <c r="H30" s="106" t="s">
        <v>38</v>
      </c>
      <c r="I30" s="107"/>
      <c r="J30" s="107"/>
      <c r="K30" s="108"/>
    </row>
    <row r="31" spans="1:11" ht="45" x14ac:dyDescent="0.25">
      <c r="A31" s="82" t="s">
        <v>9</v>
      </c>
      <c r="B31" s="83" t="s">
        <v>7</v>
      </c>
      <c r="C31" s="96" t="s">
        <v>6</v>
      </c>
      <c r="D31" s="57" t="s">
        <v>22</v>
      </c>
      <c r="E31" s="57" t="s">
        <v>21</v>
      </c>
      <c r="F31" s="55" t="s">
        <v>10</v>
      </c>
      <c r="G31" s="113"/>
      <c r="H31" s="96" t="s">
        <v>36</v>
      </c>
      <c r="I31" s="57" t="s">
        <v>40</v>
      </c>
      <c r="J31" s="57" t="s">
        <v>21</v>
      </c>
      <c r="K31" s="55" t="s">
        <v>39</v>
      </c>
    </row>
    <row r="32" spans="1:11" ht="7.5" customHeight="1" x14ac:dyDescent="0.25">
      <c r="A32" s="100"/>
      <c r="B32" s="20"/>
      <c r="C32" s="97"/>
      <c r="D32" s="33"/>
      <c r="E32" s="33"/>
      <c r="F32" s="98"/>
      <c r="G32" s="113"/>
      <c r="H32" s="97"/>
      <c r="I32" s="33"/>
      <c r="J32" s="33"/>
      <c r="K32" s="98"/>
    </row>
    <row r="33" spans="1:11" x14ac:dyDescent="0.25">
      <c r="A33" s="45" t="s">
        <v>4</v>
      </c>
      <c r="B33" s="221" t="s">
        <v>59</v>
      </c>
      <c r="C33" s="36">
        <f>E10/100%*$F$30</f>
        <v>6229.5607499999996</v>
      </c>
      <c r="D33" s="156">
        <f>C33*0.32529</f>
        <v>2026.4138163675</v>
      </c>
      <c r="E33" s="210">
        <f t="shared" ref="E33:E41" si="22">D33/12</f>
        <v>168.86781803062499</v>
      </c>
      <c r="F33" s="74">
        <f>(E10+G10)*$F$30</f>
        <v>6398.4285680306248</v>
      </c>
      <c r="G33" s="113"/>
      <c r="H33" s="109">
        <v>1</v>
      </c>
      <c r="I33" s="212">
        <f t="shared" ref="I33:I36" si="23">C33*H33</f>
        <v>6229.5607499999996</v>
      </c>
      <c r="J33" s="210">
        <f t="shared" ref="J33:J36" si="24">E33*H33</f>
        <v>168.86781803062499</v>
      </c>
      <c r="K33" s="211">
        <f>(I33+J33)</f>
        <v>6398.4285680306248</v>
      </c>
    </row>
    <row r="34" spans="1:11" x14ac:dyDescent="0.25">
      <c r="A34" s="45"/>
      <c r="B34" s="222">
        <v>2024</v>
      </c>
      <c r="C34" s="36">
        <f>E11/100%*$F$30</f>
        <v>6229.5607499999996</v>
      </c>
      <c r="D34" s="156">
        <f>D33</f>
        <v>2026.4138163675</v>
      </c>
      <c r="E34" s="210">
        <f t="shared" ref="E34" si="25">D34/12</f>
        <v>168.86781803062499</v>
      </c>
      <c r="F34" s="74">
        <f>(E11+G11)*$F$30</f>
        <v>6398.4285680306248</v>
      </c>
      <c r="G34" s="113"/>
      <c r="H34" s="109">
        <v>1</v>
      </c>
      <c r="I34" s="212">
        <f t="shared" ref="I34" si="26">C34*H34</f>
        <v>6229.5607499999996</v>
      </c>
      <c r="J34" s="210">
        <f t="shared" ref="J34" si="27">E34*H34</f>
        <v>168.86781803062499</v>
      </c>
      <c r="K34" s="211">
        <f>(I34+J34)</f>
        <v>6398.4285680306248</v>
      </c>
    </row>
    <row r="35" spans="1:11" x14ac:dyDescent="0.25">
      <c r="A35" s="43"/>
      <c r="B35" s="18">
        <v>2025</v>
      </c>
      <c r="C35" s="36">
        <f>E12/100%*$F$30</f>
        <v>6229.5607499999996</v>
      </c>
      <c r="D35" s="156">
        <f>C35*0.32529</f>
        <v>2026.4138163675</v>
      </c>
      <c r="E35" s="156">
        <f t="shared" si="22"/>
        <v>168.86781803062499</v>
      </c>
      <c r="F35" s="74">
        <f>(E12+G12)*$F$30</f>
        <v>6398.4285680306248</v>
      </c>
      <c r="G35" s="113"/>
      <c r="H35" s="109">
        <v>1</v>
      </c>
      <c r="I35" s="8">
        <f t="shared" si="23"/>
        <v>6229.5607499999996</v>
      </c>
      <c r="J35" s="156">
        <f t="shared" si="24"/>
        <v>168.86781803062499</v>
      </c>
      <c r="K35" s="74">
        <f>(I35+J35)</f>
        <v>6398.4285680306248</v>
      </c>
    </row>
    <row r="36" spans="1:11" x14ac:dyDescent="0.25">
      <c r="A36" s="43"/>
      <c r="B36" s="18">
        <v>2026</v>
      </c>
      <c r="C36" s="36">
        <f>E13/100%*$F$30</f>
        <v>6229.5607499999996</v>
      </c>
      <c r="D36" s="156">
        <f>C36*0.32529</f>
        <v>2026.4138163675</v>
      </c>
      <c r="E36" s="156">
        <f t="shared" si="22"/>
        <v>168.86781803062499</v>
      </c>
      <c r="F36" s="74">
        <f>(E13+G13)*$F$30</f>
        <v>6398.4285680306248</v>
      </c>
      <c r="G36" s="113"/>
      <c r="H36" s="109">
        <v>1</v>
      </c>
      <c r="I36" s="8">
        <f t="shared" si="23"/>
        <v>6229.5607499999996</v>
      </c>
      <c r="J36" s="156">
        <f t="shared" si="24"/>
        <v>168.86781803062499</v>
      </c>
      <c r="K36" s="74">
        <f>(I36+J36)</f>
        <v>6398.4285680306248</v>
      </c>
    </row>
    <row r="37" spans="1:11" ht="7.5" customHeight="1" x14ac:dyDescent="0.25">
      <c r="A37" s="44"/>
      <c r="B37" s="19"/>
      <c r="C37" s="97"/>
      <c r="D37" s="177"/>
      <c r="E37" s="160"/>
      <c r="F37" s="99"/>
      <c r="G37" s="113"/>
      <c r="H37" s="97"/>
      <c r="I37" s="33"/>
      <c r="J37" s="160"/>
      <c r="K37" s="99"/>
    </row>
    <row r="38" spans="1:11" x14ac:dyDescent="0.25">
      <c r="A38" s="45" t="s">
        <v>5</v>
      </c>
      <c r="B38" s="221" t="s">
        <v>59</v>
      </c>
      <c r="C38" s="36">
        <f>E15/100%*$F$30</f>
        <v>6588.7282500000001</v>
      </c>
      <c r="D38" s="156">
        <f>C38*0.32529</f>
        <v>2143.2474124425003</v>
      </c>
      <c r="E38" s="210">
        <f t="shared" si="22"/>
        <v>178.60395103687503</v>
      </c>
      <c r="F38" s="74">
        <f>(E15+G15)*$F$30</f>
        <v>6767.3322010368747</v>
      </c>
      <c r="G38" s="113"/>
      <c r="H38" s="109">
        <v>1</v>
      </c>
      <c r="I38" s="8">
        <f t="shared" ref="I38:I41" si="28">C38*H38</f>
        <v>6588.7282500000001</v>
      </c>
      <c r="J38" s="210">
        <f t="shared" ref="J38:J41" si="29">E38*H38</f>
        <v>178.60395103687503</v>
      </c>
      <c r="K38" s="211">
        <f t="shared" ref="K38:K41" si="30">(I38+J38)</f>
        <v>6767.3322010368747</v>
      </c>
    </row>
    <row r="39" spans="1:11" x14ac:dyDescent="0.25">
      <c r="A39" s="45"/>
      <c r="B39" s="222">
        <v>2024</v>
      </c>
      <c r="C39" s="36">
        <f>E16/100%*$F$30</f>
        <v>6588.7282500000001</v>
      </c>
      <c r="D39" s="156">
        <f>D38</f>
        <v>2143.2474124425003</v>
      </c>
      <c r="E39" s="210">
        <f t="shared" ref="E39" si="31">D39/12</f>
        <v>178.60395103687503</v>
      </c>
      <c r="F39" s="74">
        <f>(E16+G16)*$F$30</f>
        <v>6767.3322010368747</v>
      </c>
      <c r="G39" s="113"/>
      <c r="H39" s="109">
        <v>1</v>
      </c>
      <c r="I39" s="8">
        <f t="shared" ref="I39" si="32">C39*H39</f>
        <v>6588.7282500000001</v>
      </c>
      <c r="J39" s="210">
        <f t="shared" ref="J39" si="33">E39*H39</f>
        <v>178.60395103687503</v>
      </c>
      <c r="K39" s="211">
        <f t="shared" ref="K39" si="34">(I39+J39)</f>
        <v>6767.3322010368747</v>
      </c>
    </row>
    <row r="40" spans="1:11" x14ac:dyDescent="0.25">
      <c r="A40" s="45"/>
      <c r="B40" s="18">
        <v>2025</v>
      </c>
      <c r="C40" s="36">
        <f>E17/100%*$F$30</f>
        <v>6588.7282500000001</v>
      </c>
      <c r="D40" s="156">
        <f>C40*0.32529</f>
        <v>2143.2474124425003</v>
      </c>
      <c r="E40" s="156">
        <f t="shared" si="22"/>
        <v>178.60395103687503</v>
      </c>
      <c r="F40" s="74">
        <f>(E17+G17)*$F$30</f>
        <v>6767.3322010368747</v>
      </c>
      <c r="G40" s="113"/>
      <c r="H40" s="109">
        <v>1</v>
      </c>
      <c r="I40" s="8">
        <f t="shared" si="28"/>
        <v>6588.7282500000001</v>
      </c>
      <c r="J40" s="156">
        <f t="shared" si="29"/>
        <v>178.60395103687503</v>
      </c>
      <c r="K40" s="74">
        <f t="shared" si="30"/>
        <v>6767.3322010368747</v>
      </c>
    </row>
    <row r="41" spans="1:11" x14ac:dyDescent="0.25">
      <c r="A41" s="45"/>
      <c r="B41" s="18">
        <v>2026</v>
      </c>
      <c r="C41" s="36">
        <f>E18/100%*$F$30</f>
        <v>6588.7282500000001</v>
      </c>
      <c r="D41" s="156">
        <f>C41*0.32529</f>
        <v>2143.2474124425003</v>
      </c>
      <c r="E41" s="156">
        <f t="shared" si="22"/>
        <v>178.60395103687503</v>
      </c>
      <c r="F41" s="74">
        <f>(E18+G18)*$F$30</f>
        <v>6767.3322010368747</v>
      </c>
      <c r="G41" s="113"/>
      <c r="H41" s="109">
        <v>1</v>
      </c>
      <c r="I41" s="8">
        <f t="shared" si="28"/>
        <v>6588.7282500000001</v>
      </c>
      <c r="J41" s="156">
        <f t="shared" si="29"/>
        <v>178.60395103687503</v>
      </c>
      <c r="K41" s="74">
        <f t="shared" si="30"/>
        <v>6767.3322010368747</v>
      </c>
    </row>
    <row r="42" spans="1:11" ht="7.5" customHeight="1" x14ac:dyDescent="0.25">
      <c r="A42" s="44"/>
      <c r="B42" s="19"/>
      <c r="C42" s="89"/>
      <c r="D42" s="177"/>
      <c r="E42" s="177"/>
      <c r="F42" s="87"/>
      <c r="G42" s="113"/>
      <c r="H42" s="89"/>
      <c r="I42" s="15"/>
      <c r="J42" s="177"/>
      <c r="K42" s="87"/>
    </row>
    <row r="43" spans="1:11" x14ac:dyDescent="0.25">
      <c r="A43" s="45" t="s">
        <v>14</v>
      </c>
      <c r="B43" s="221" t="s">
        <v>59</v>
      </c>
      <c r="C43" s="36">
        <f>E20/100%*$F$30</f>
        <v>7131.8272499999994</v>
      </c>
      <c r="D43" s="156">
        <f>C43*0.32529</f>
        <v>2319.9120861524998</v>
      </c>
      <c r="E43" s="210">
        <f t="shared" ref="E43:E46" si="35">D43/12</f>
        <v>193.32600717937498</v>
      </c>
      <c r="F43" s="74">
        <f>(E20+G20)*$F$30</f>
        <v>7325.1532571793741</v>
      </c>
      <c r="G43" s="113"/>
      <c r="H43" s="109">
        <v>1</v>
      </c>
      <c r="I43" s="8">
        <f t="shared" ref="I43:I46" si="36">C43*H43</f>
        <v>7131.8272499999994</v>
      </c>
      <c r="J43" s="210">
        <f t="shared" ref="J43:J46" si="37">E43*H43</f>
        <v>193.32600717937498</v>
      </c>
      <c r="K43" s="211">
        <f t="shared" ref="K43:K46" si="38">(I43+J43)</f>
        <v>7325.1532571793741</v>
      </c>
    </row>
    <row r="44" spans="1:11" x14ac:dyDescent="0.25">
      <c r="A44" s="45"/>
      <c r="B44" s="222">
        <v>2024</v>
      </c>
      <c r="C44" s="36">
        <f>E21/100%*$F$30</f>
        <v>7131.8272499999994</v>
      </c>
      <c r="D44" s="156">
        <f>D43</f>
        <v>2319.9120861524998</v>
      </c>
      <c r="E44" s="210">
        <f t="shared" ref="E44" si="39">D44/12</f>
        <v>193.32600717937498</v>
      </c>
      <c r="F44" s="74">
        <f>(E21+G21)*$F$30</f>
        <v>7325.1532571793741</v>
      </c>
      <c r="G44" s="113"/>
      <c r="H44" s="109">
        <v>1</v>
      </c>
      <c r="I44" s="8">
        <f t="shared" ref="I44" si="40">C44*H44</f>
        <v>7131.8272499999994</v>
      </c>
      <c r="J44" s="210">
        <f t="shared" ref="J44" si="41">E44*H44</f>
        <v>193.32600717937498</v>
      </c>
      <c r="K44" s="211">
        <f t="shared" ref="K44" si="42">(I44+J44)</f>
        <v>7325.1532571793741</v>
      </c>
    </row>
    <row r="45" spans="1:11" x14ac:dyDescent="0.25">
      <c r="A45" s="45"/>
      <c r="B45" s="18">
        <v>2025</v>
      </c>
      <c r="C45" s="36">
        <f>E22/100%*$F$30</f>
        <v>7131.8272499999994</v>
      </c>
      <c r="D45" s="156">
        <f>C45*0.32529</f>
        <v>2319.9120861524998</v>
      </c>
      <c r="E45" s="156">
        <f t="shared" si="35"/>
        <v>193.32600717937498</v>
      </c>
      <c r="F45" s="74">
        <f>(E22+G22)*$F$30</f>
        <v>7325.1532571793741</v>
      </c>
      <c r="G45" s="113"/>
      <c r="H45" s="109">
        <v>1</v>
      </c>
      <c r="I45" s="8">
        <f t="shared" si="36"/>
        <v>7131.8272499999994</v>
      </c>
      <c r="J45" s="156">
        <f t="shared" si="37"/>
        <v>193.32600717937498</v>
      </c>
      <c r="K45" s="74">
        <f t="shared" si="38"/>
        <v>7325.1532571793741</v>
      </c>
    </row>
    <row r="46" spans="1:11" x14ac:dyDescent="0.25">
      <c r="A46" s="45"/>
      <c r="B46" s="18">
        <v>2026</v>
      </c>
      <c r="C46" s="36">
        <f>E23/100%*$F$30</f>
        <v>7131.8272499999994</v>
      </c>
      <c r="D46" s="156">
        <f>C46*0.32529</f>
        <v>2319.9120861524998</v>
      </c>
      <c r="E46" s="156">
        <f t="shared" si="35"/>
        <v>193.32600717937498</v>
      </c>
      <c r="F46" s="74">
        <f>(E23+G23)*$F$30</f>
        <v>7325.1532571793741</v>
      </c>
      <c r="G46" s="113"/>
      <c r="H46" s="109">
        <v>1</v>
      </c>
      <c r="I46" s="8">
        <f t="shared" si="36"/>
        <v>7131.8272499999994</v>
      </c>
      <c r="J46" s="156">
        <f t="shared" si="37"/>
        <v>193.32600717937498</v>
      </c>
      <c r="K46" s="74">
        <f t="shared" si="38"/>
        <v>7325.1532571793741</v>
      </c>
    </row>
    <row r="47" spans="1:11" ht="7.5" customHeight="1" x14ac:dyDescent="0.25">
      <c r="A47" s="44"/>
      <c r="B47" s="19"/>
      <c r="C47" s="89"/>
      <c r="D47" s="177"/>
      <c r="E47" s="177"/>
      <c r="F47" s="87"/>
      <c r="G47" s="113"/>
      <c r="H47" s="89"/>
      <c r="I47" s="15"/>
      <c r="J47" s="177"/>
      <c r="K47" s="87"/>
    </row>
    <row r="48" spans="1:11" x14ac:dyDescent="0.25">
      <c r="A48" s="45" t="s">
        <v>16</v>
      </c>
      <c r="B48" s="221" t="s">
        <v>59</v>
      </c>
      <c r="C48" s="36">
        <f>E25/100%*$F$30</f>
        <v>7963.9942499999997</v>
      </c>
      <c r="D48" s="156">
        <f>C48*0.32529</f>
        <v>2590.6076895824999</v>
      </c>
      <c r="E48" s="210">
        <f t="shared" ref="E48:E50" si="43">D48/12</f>
        <v>215.88397413187499</v>
      </c>
      <c r="F48" s="74">
        <f>(E25+G25)*$F$30</f>
        <v>8179.878224131875</v>
      </c>
      <c r="G48" s="113"/>
      <c r="H48" s="109">
        <v>1</v>
      </c>
      <c r="I48" s="8">
        <f t="shared" ref="I48:I50" si="44">C48*H48</f>
        <v>7963.9942499999997</v>
      </c>
      <c r="J48" s="210">
        <f t="shared" ref="J48:J50" si="45">E48*H48</f>
        <v>215.88397413187499</v>
      </c>
      <c r="K48" s="211">
        <f t="shared" ref="K48:K51" si="46">(I48+J48)</f>
        <v>8179.878224131875</v>
      </c>
    </row>
    <row r="49" spans="1:11" x14ac:dyDescent="0.25">
      <c r="A49" s="45"/>
      <c r="B49" s="222">
        <v>2024</v>
      </c>
      <c r="C49" s="36">
        <f>E26/100%*$F$30</f>
        <v>7963.9942499999997</v>
      </c>
      <c r="D49" s="156">
        <f>D48</f>
        <v>2590.6076895824999</v>
      </c>
      <c r="E49" s="210">
        <f t="shared" ref="E49" si="47">D49/12</f>
        <v>215.88397413187499</v>
      </c>
      <c r="F49" s="74">
        <f>(E26+G26)*$F$30</f>
        <v>8179.878224131875</v>
      </c>
      <c r="G49" s="113"/>
      <c r="H49" s="109">
        <v>1</v>
      </c>
      <c r="I49" s="8">
        <f t="shared" ref="I49" si="48">C49*H49</f>
        <v>7963.9942499999997</v>
      </c>
      <c r="J49" s="210">
        <f t="shared" ref="J49" si="49">E49*H49</f>
        <v>215.88397413187499</v>
      </c>
      <c r="K49" s="211">
        <f t="shared" ref="K49" si="50">(I49+J49)</f>
        <v>8179.878224131875</v>
      </c>
    </row>
    <row r="50" spans="1:11" x14ac:dyDescent="0.25">
      <c r="A50" s="45"/>
      <c r="B50" s="18">
        <v>2025</v>
      </c>
      <c r="C50" s="36">
        <f>E27/100%*$F$30</f>
        <v>7963.9942499999997</v>
      </c>
      <c r="D50" s="156">
        <f>C50*0.32529</f>
        <v>2590.6076895824999</v>
      </c>
      <c r="E50" s="156">
        <f t="shared" si="43"/>
        <v>215.88397413187499</v>
      </c>
      <c r="F50" s="74">
        <f>(E27+G27)*$F$30</f>
        <v>8179.878224131875</v>
      </c>
      <c r="G50" s="113"/>
      <c r="H50" s="109">
        <v>1</v>
      </c>
      <c r="I50" s="8">
        <f t="shared" si="44"/>
        <v>7963.9942499999997</v>
      </c>
      <c r="J50" s="156">
        <f t="shared" si="45"/>
        <v>215.88397413187499</v>
      </c>
      <c r="K50" s="74">
        <f t="shared" si="46"/>
        <v>8179.878224131875</v>
      </c>
    </row>
    <row r="51" spans="1:11" ht="15.75" thickBot="1" x14ac:dyDescent="0.3">
      <c r="A51" s="46"/>
      <c r="B51" s="252">
        <v>2026</v>
      </c>
      <c r="C51" s="38">
        <f>E28/100%*$F$30</f>
        <v>7963.9942499999997</v>
      </c>
      <c r="D51" s="164">
        <f>C51*0.32529</f>
        <v>2590.6076895824999</v>
      </c>
      <c r="E51" s="164">
        <f>D51/12</f>
        <v>215.88397413187499</v>
      </c>
      <c r="F51" s="76">
        <f>(E28+G28)*$F$30</f>
        <v>8179.878224131875</v>
      </c>
      <c r="G51" s="256"/>
      <c r="H51" s="110">
        <v>1</v>
      </c>
      <c r="I51" s="39">
        <f>C51*H51</f>
        <v>7963.9942499999997</v>
      </c>
      <c r="J51" s="164">
        <f>E51*H51</f>
        <v>215.88397413187499</v>
      </c>
      <c r="K51" s="76">
        <f t="shared" si="46"/>
        <v>8179.878224131875</v>
      </c>
    </row>
  </sheetData>
  <mergeCells count="24">
    <mergeCell ref="G26:H26"/>
    <mergeCell ref="C30:E30"/>
    <mergeCell ref="G8:H8"/>
    <mergeCell ref="G10:H10"/>
    <mergeCell ref="G12:H12"/>
    <mergeCell ref="G13:H13"/>
    <mergeCell ref="G14:H14"/>
    <mergeCell ref="G15:H15"/>
    <mergeCell ref="G17:H17"/>
    <mergeCell ref="G18:H18"/>
    <mergeCell ref="G19:H19"/>
    <mergeCell ref="G28:H28"/>
    <mergeCell ref="G27:H27"/>
    <mergeCell ref="G24:H24"/>
    <mergeCell ref="G22:H22"/>
    <mergeCell ref="G25:H25"/>
    <mergeCell ref="C6:K6"/>
    <mergeCell ref="G20:H20"/>
    <mergeCell ref="G23:H23"/>
    <mergeCell ref="C7:D7"/>
    <mergeCell ref="E7:K7"/>
    <mergeCell ref="G11:H11"/>
    <mergeCell ref="G16:H16"/>
    <mergeCell ref="G21:H21"/>
  </mergeCells>
  <dataValidations disablePrompts="1" count="1">
    <dataValidation type="list" allowBlank="1" showInputMessage="1" showErrorMessage="1" sqref="H48:H51 H43:H46 H38:H41 H33:H36">
      <formula1>"1, 2, 3, 4, 5, 6, 7, 8, 9, 10, 11, 12"</formula1>
    </dataValidation>
  </dataValidations>
  <pageMargins left="0.7" right="0.7" top="0.78740157499999996" bottom="0.78740157499999996" header="0.3" footer="0.3"/>
  <ignoredErrors>
    <ignoredError sqref="D11:J13 E10 D34:D36 D14:J18 D19:J23 D24:J28 D37:D41 D42:D46 D47:D4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13" zoomScale="80" zoomScaleNormal="80" workbookViewId="0">
      <selection activeCell="C26" sqref="C26"/>
    </sheetView>
  </sheetViews>
  <sheetFormatPr baseColWidth="10" defaultRowHeight="15" x14ac:dyDescent="0.25"/>
  <cols>
    <col min="2" max="2" width="11" customWidth="1"/>
    <col min="3" max="3" width="14.5703125" customWidth="1"/>
    <col min="4" max="4" width="18.42578125" customWidth="1"/>
    <col min="5" max="5" width="14.5703125" customWidth="1"/>
    <col min="6" max="6" width="20.7109375" customWidth="1"/>
    <col min="7" max="7" width="1.42578125" customWidth="1"/>
    <col min="8" max="8" width="16.7109375" customWidth="1"/>
    <col min="9" max="9" width="13.140625" customWidth="1"/>
    <col min="10" max="10" width="21.42578125" customWidth="1"/>
    <col min="11" max="11" width="14" customWidth="1"/>
    <col min="12" max="12" width="13.42578125" customWidth="1"/>
    <col min="13" max="13" width="2.140625" customWidth="1"/>
    <col min="15" max="15" width="13.85546875" customWidth="1"/>
    <col min="16" max="16" width="15.140625" customWidth="1"/>
    <col min="17" max="17" width="20.85546875" customWidth="1"/>
  </cols>
  <sheetData>
    <row r="1" spans="1:19" x14ac:dyDescent="0.25">
      <c r="A1" s="22" t="s">
        <v>15</v>
      </c>
    </row>
    <row r="2" spans="1:19" x14ac:dyDescent="0.25">
      <c r="A2" s="22"/>
    </row>
    <row r="3" spans="1:19" x14ac:dyDescent="0.25">
      <c r="A3" s="21" t="s">
        <v>11</v>
      </c>
    </row>
    <row r="4" spans="1:19" ht="15.75" thickBot="1" x14ac:dyDescent="0.3"/>
    <row r="5" spans="1:19" ht="15.75" thickBot="1" x14ac:dyDescent="0.3">
      <c r="C5" s="278" t="s">
        <v>24</v>
      </c>
      <c r="D5" s="279"/>
      <c r="E5" s="279"/>
      <c r="F5" s="279"/>
      <c r="G5" s="279"/>
      <c r="H5" s="279"/>
      <c r="I5" s="279"/>
      <c r="J5" s="279"/>
      <c r="K5" s="280"/>
    </row>
    <row r="6" spans="1:19" ht="15.75" thickBot="1" x14ac:dyDescent="0.3">
      <c r="C6" s="263" t="s">
        <v>42</v>
      </c>
      <c r="D6" s="264"/>
      <c r="E6" s="266" t="s">
        <v>43</v>
      </c>
      <c r="F6" s="266"/>
      <c r="G6" s="266"/>
      <c r="H6" s="266"/>
      <c r="I6" s="266"/>
      <c r="J6" s="266"/>
      <c r="K6" s="267"/>
    </row>
    <row r="7" spans="1:19" ht="45" x14ac:dyDescent="0.25">
      <c r="A7" s="82" t="s">
        <v>9</v>
      </c>
      <c r="B7" s="83" t="s">
        <v>7</v>
      </c>
      <c r="C7" s="84" t="s">
        <v>2</v>
      </c>
      <c r="D7" s="137" t="s">
        <v>22</v>
      </c>
      <c r="E7" s="57" t="s">
        <v>6</v>
      </c>
      <c r="F7" s="57" t="s">
        <v>3</v>
      </c>
      <c r="G7" s="268" t="s">
        <v>21</v>
      </c>
      <c r="H7" s="269"/>
      <c r="I7" s="85" t="s">
        <v>8</v>
      </c>
      <c r="J7" s="57" t="s">
        <v>10</v>
      </c>
      <c r="K7" s="55" t="s">
        <v>1</v>
      </c>
    </row>
    <row r="8" spans="1:19" s="114" customFormat="1" ht="7.5" customHeigh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N8" s="255"/>
      <c r="O8" s="255"/>
      <c r="P8" s="255"/>
      <c r="Q8" s="255"/>
      <c r="R8" s="255"/>
      <c r="S8" s="255"/>
    </row>
    <row r="9" spans="1:19" x14ac:dyDescent="0.25">
      <c r="A9" s="45" t="s">
        <v>4</v>
      </c>
      <c r="B9" s="221" t="s">
        <v>59</v>
      </c>
      <c r="C9" s="174">
        <v>5394.35</v>
      </c>
      <c r="D9" s="181">
        <f>C9*0.32529</f>
        <v>1754.7281115000003</v>
      </c>
      <c r="E9" s="155">
        <f t="shared" ref="E9" si="0">C9*1.275</f>
        <v>6877.7962500000003</v>
      </c>
      <c r="F9" s="182">
        <f>E9*0.32529</f>
        <v>2237.2783421625004</v>
      </c>
      <c r="G9" s="258">
        <f>F9/12</f>
        <v>186.43986184687503</v>
      </c>
      <c r="H9" s="259"/>
      <c r="I9" s="10">
        <v>1</v>
      </c>
      <c r="J9" s="72">
        <f>(E9+G9)*I9</f>
        <v>7064.2361118468752</v>
      </c>
      <c r="K9" s="37">
        <f t="shared" ref="K9" si="1">J9*12</f>
        <v>84770.833342162499</v>
      </c>
    </row>
    <row r="10" spans="1:19" x14ac:dyDescent="0.25">
      <c r="A10" s="45"/>
      <c r="B10" s="221" t="s">
        <v>60</v>
      </c>
      <c r="C10" s="174">
        <v>5394.35</v>
      </c>
      <c r="D10" s="181">
        <f>D9</f>
        <v>1754.7281115000003</v>
      </c>
      <c r="E10" s="155">
        <f t="shared" ref="E10" si="2">C10*1.275</f>
        <v>6877.7962500000003</v>
      </c>
      <c r="F10" s="182">
        <f>F9</f>
        <v>2237.2783421625004</v>
      </c>
      <c r="G10" s="258">
        <f>F10/12</f>
        <v>186.43986184687503</v>
      </c>
      <c r="H10" s="259"/>
      <c r="I10" s="10">
        <v>1</v>
      </c>
      <c r="J10" s="72">
        <f>(E10+G10)*I10</f>
        <v>7064.2361118468752</v>
      </c>
      <c r="K10" s="37">
        <f t="shared" ref="K10" si="3">J10*12</f>
        <v>84770.833342162499</v>
      </c>
    </row>
    <row r="11" spans="1:19" x14ac:dyDescent="0.25">
      <c r="A11" s="43"/>
      <c r="B11" s="221" t="s">
        <v>61</v>
      </c>
      <c r="C11" s="174">
        <v>5394.35</v>
      </c>
      <c r="D11" s="181">
        <f>C11*0.32529</f>
        <v>1754.7281115000003</v>
      </c>
      <c r="E11" s="155">
        <f t="shared" ref="E11:E12" si="4">C11*1.275</f>
        <v>6877.7962500000003</v>
      </c>
      <c r="F11" s="182">
        <f>E11*0.32529</f>
        <v>2237.2783421625004</v>
      </c>
      <c r="G11" s="258">
        <f>F11/12</f>
        <v>186.43986184687503</v>
      </c>
      <c r="H11" s="259"/>
      <c r="I11" s="10">
        <v>1</v>
      </c>
      <c r="J11" s="72">
        <f>(E11+G11)*I11</f>
        <v>7064.2361118468752</v>
      </c>
      <c r="K11" s="37">
        <f t="shared" ref="K11:K12" si="5">J11*12</f>
        <v>84770.833342162499</v>
      </c>
    </row>
    <row r="12" spans="1:19" ht="15" customHeight="1" x14ac:dyDescent="0.25">
      <c r="A12" s="43"/>
      <c r="B12" s="221" t="s">
        <v>62</v>
      </c>
      <c r="C12" s="174">
        <v>5394.35</v>
      </c>
      <c r="D12" s="181">
        <f>C12*0.32529</f>
        <v>1754.7281115000003</v>
      </c>
      <c r="E12" s="155">
        <f t="shared" si="4"/>
        <v>6877.7962500000003</v>
      </c>
      <c r="F12" s="182">
        <f>E12*0.32529</f>
        <v>2237.2783421625004</v>
      </c>
      <c r="G12" s="258">
        <f>F12/12</f>
        <v>186.43986184687503</v>
      </c>
      <c r="H12" s="259"/>
      <c r="I12" s="10">
        <v>1</v>
      </c>
      <c r="J12" s="72">
        <f>(E12+G12)*I12</f>
        <v>7064.2361118468752</v>
      </c>
      <c r="K12" s="37">
        <f t="shared" si="5"/>
        <v>84770.833342162499</v>
      </c>
    </row>
    <row r="13" spans="1:19" ht="7.5" customHeight="1" x14ac:dyDescent="0.25">
      <c r="A13" s="44"/>
      <c r="B13" s="19"/>
      <c r="C13" s="177"/>
      <c r="D13" s="178"/>
      <c r="E13" s="179"/>
      <c r="F13" s="177"/>
      <c r="G13" s="285"/>
      <c r="H13" s="286"/>
      <c r="I13" s="17"/>
      <c r="J13" s="73"/>
      <c r="K13" s="101"/>
    </row>
    <row r="14" spans="1:19" x14ac:dyDescent="0.25">
      <c r="A14" s="45" t="s">
        <v>5</v>
      </c>
      <c r="B14" s="221" t="s">
        <v>59</v>
      </c>
      <c r="C14" s="174">
        <v>5593.59</v>
      </c>
      <c r="D14" s="181">
        <f>C14*0.32529</f>
        <v>1819.5388911000002</v>
      </c>
      <c r="E14" s="155">
        <f t="shared" ref="E14" si="6">C14*1.275</f>
        <v>7131.8272499999994</v>
      </c>
      <c r="F14" s="182">
        <f>E14*0.32529</f>
        <v>2319.9120861524998</v>
      </c>
      <c r="G14" s="258">
        <f>F14/12</f>
        <v>193.32600717937498</v>
      </c>
      <c r="H14" s="259"/>
      <c r="I14" s="10">
        <v>1</v>
      </c>
      <c r="J14" s="72">
        <f>(E14+G14)*I14</f>
        <v>7325.1532571793741</v>
      </c>
      <c r="K14" s="37">
        <f t="shared" ref="K14" si="7">J14*12</f>
        <v>87901.839086152497</v>
      </c>
    </row>
    <row r="15" spans="1:19" x14ac:dyDescent="0.25">
      <c r="A15" s="45"/>
      <c r="B15" s="221" t="s">
        <v>60</v>
      </c>
      <c r="C15" s="174">
        <v>5593.59</v>
      </c>
      <c r="D15" s="181">
        <f>D14</f>
        <v>1819.5388911000002</v>
      </c>
      <c r="E15" s="155">
        <f t="shared" ref="E15" si="8">C15*1.275</f>
        <v>7131.8272499999994</v>
      </c>
      <c r="F15" s="182">
        <f>F14</f>
        <v>2319.9120861524998</v>
      </c>
      <c r="G15" s="258">
        <f>F15/12</f>
        <v>193.32600717937498</v>
      </c>
      <c r="H15" s="259"/>
      <c r="I15" s="10">
        <v>1</v>
      </c>
      <c r="J15" s="72">
        <f>(E15+G15)*I15</f>
        <v>7325.1532571793741</v>
      </c>
      <c r="K15" s="37">
        <f t="shared" ref="K15" si="9">J15*12</f>
        <v>87901.839086152497</v>
      </c>
    </row>
    <row r="16" spans="1:19" x14ac:dyDescent="0.25">
      <c r="A16" s="45"/>
      <c r="B16" s="221" t="s">
        <v>61</v>
      </c>
      <c r="C16" s="174">
        <v>5593.59</v>
      </c>
      <c r="D16" s="181">
        <f>C16*0.32529</f>
        <v>1819.5388911000002</v>
      </c>
      <c r="E16" s="155">
        <f t="shared" ref="E16:E17" si="10">C16*1.275</f>
        <v>7131.8272499999994</v>
      </c>
      <c r="F16" s="182">
        <f>E16*0.32529</f>
        <v>2319.9120861524998</v>
      </c>
      <c r="G16" s="258">
        <f>F16/12</f>
        <v>193.32600717937498</v>
      </c>
      <c r="H16" s="259"/>
      <c r="I16" s="10">
        <v>1</v>
      </c>
      <c r="J16" s="72">
        <f>(E16+G16)*I16</f>
        <v>7325.1532571793741</v>
      </c>
      <c r="K16" s="37">
        <f t="shared" ref="K16:K17" si="11">J16*12</f>
        <v>87901.839086152497</v>
      </c>
    </row>
    <row r="17" spans="1:11" x14ac:dyDescent="0.25">
      <c r="A17" s="45"/>
      <c r="B17" s="221" t="s">
        <v>62</v>
      </c>
      <c r="C17" s="174">
        <v>5593.59</v>
      </c>
      <c r="D17" s="181">
        <f>C17*0.32529</f>
        <v>1819.5388911000002</v>
      </c>
      <c r="E17" s="155">
        <f t="shared" si="10"/>
        <v>7131.8272499999994</v>
      </c>
      <c r="F17" s="182">
        <f>E17*0.32529</f>
        <v>2319.9120861524998</v>
      </c>
      <c r="G17" s="258">
        <f>F17/12</f>
        <v>193.32600717937498</v>
      </c>
      <c r="H17" s="259"/>
      <c r="I17" s="10">
        <v>1</v>
      </c>
      <c r="J17" s="72">
        <f>(E17+G17)*I17</f>
        <v>7325.1532571793741</v>
      </c>
      <c r="K17" s="37">
        <f t="shared" si="11"/>
        <v>87901.839086152497</v>
      </c>
    </row>
    <row r="18" spans="1:11" ht="7.5" customHeight="1" x14ac:dyDescent="0.25">
      <c r="A18" s="44"/>
      <c r="B18" s="19"/>
      <c r="C18" s="177"/>
      <c r="D18" s="178"/>
      <c r="E18" s="179"/>
      <c r="F18" s="177"/>
      <c r="G18" s="285"/>
      <c r="H18" s="286"/>
      <c r="I18" s="17"/>
      <c r="J18" s="73"/>
      <c r="K18" s="101"/>
    </row>
    <row r="19" spans="1:11" x14ac:dyDescent="0.25">
      <c r="A19" s="45" t="s">
        <v>14</v>
      </c>
      <c r="B19" s="221" t="s">
        <v>59</v>
      </c>
      <c r="C19" s="174">
        <v>6301.27</v>
      </c>
      <c r="D19" s="181">
        <f>C19*0.32529</f>
        <v>2049.7401183000002</v>
      </c>
      <c r="E19" s="155">
        <f t="shared" ref="E19" si="12">C19*1.275</f>
        <v>8034.1192499999997</v>
      </c>
      <c r="F19" s="182">
        <f>E19*0.32529</f>
        <v>2613.4186508325001</v>
      </c>
      <c r="G19" s="258">
        <f>F19/12</f>
        <v>217.784887569375</v>
      </c>
      <c r="H19" s="259"/>
      <c r="I19" s="10">
        <v>1</v>
      </c>
      <c r="J19" s="72">
        <f>(E19+G19)*I19</f>
        <v>8251.9041375693741</v>
      </c>
      <c r="K19" s="37">
        <f t="shared" ref="K19:K20" si="13">J19*12</f>
        <v>99022.84965083249</v>
      </c>
    </row>
    <row r="20" spans="1:11" x14ac:dyDescent="0.25">
      <c r="A20" s="45"/>
      <c r="B20" s="221" t="s">
        <v>60</v>
      </c>
      <c r="C20" s="174">
        <v>6301.27</v>
      </c>
      <c r="D20" s="181">
        <f>D19</f>
        <v>2049.7401183000002</v>
      </c>
      <c r="E20" s="155">
        <f t="shared" ref="E20" si="14">C20*1.275</f>
        <v>8034.1192499999997</v>
      </c>
      <c r="F20" s="182">
        <f>F19</f>
        <v>2613.4186508325001</v>
      </c>
      <c r="G20" s="258">
        <f>F20/12</f>
        <v>217.784887569375</v>
      </c>
      <c r="H20" s="259"/>
      <c r="I20" s="10">
        <v>1</v>
      </c>
      <c r="J20" s="72">
        <f>(E20+G20)*I20</f>
        <v>8251.9041375693741</v>
      </c>
      <c r="K20" s="37">
        <f t="shared" si="13"/>
        <v>99022.84965083249</v>
      </c>
    </row>
    <row r="21" spans="1:11" x14ac:dyDescent="0.25">
      <c r="A21" s="45"/>
      <c r="B21" s="221" t="s">
        <v>61</v>
      </c>
      <c r="C21" s="174">
        <v>6301.27</v>
      </c>
      <c r="D21" s="181">
        <f>C21*0.32529</f>
        <v>2049.7401183000002</v>
      </c>
      <c r="E21" s="155">
        <f t="shared" ref="E21:E22" si="15">C21*1.275</f>
        <v>8034.1192499999997</v>
      </c>
      <c r="F21" s="182">
        <f>E21*0.32529</f>
        <v>2613.4186508325001</v>
      </c>
      <c r="G21" s="258">
        <f>F21/12</f>
        <v>217.784887569375</v>
      </c>
      <c r="H21" s="259"/>
      <c r="I21" s="10">
        <v>1</v>
      </c>
      <c r="J21" s="72">
        <f>(E21+G21)*I21</f>
        <v>8251.9041375693741</v>
      </c>
      <c r="K21" s="37">
        <f t="shared" ref="K21:K22" si="16">J21*12</f>
        <v>99022.84965083249</v>
      </c>
    </row>
    <row r="22" spans="1:11" x14ac:dyDescent="0.25">
      <c r="A22" s="45"/>
      <c r="B22" s="221" t="s">
        <v>62</v>
      </c>
      <c r="C22" s="174">
        <v>6301.27</v>
      </c>
      <c r="D22" s="181">
        <f>C22*0.32529</f>
        <v>2049.7401183000002</v>
      </c>
      <c r="E22" s="155">
        <f t="shared" si="15"/>
        <v>8034.1192499999997</v>
      </c>
      <c r="F22" s="182">
        <f>E22*0.32529</f>
        <v>2613.4186508325001</v>
      </c>
      <c r="G22" s="258">
        <f>F22/12</f>
        <v>217.784887569375</v>
      </c>
      <c r="H22" s="259"/>
      <c r="I22" s="10">
        <v>1</v>
      </c>
      <c r="J22" s="72">
        <f>(E22+G22)*I22</f>
        <v>8251.9041375693741</v>
      </c>
      <c r="K22" s="37">
        <f t="shared" si="16"/>
        <v>99022.84965083249</v>
      </c>
    </row>
    <row r="23" spans="1:11" ht="7.5" customHeight="1" x14ac:dyDescent="0.25">
      <c r="A23" s="44"/>
      <c r="B23" s="19"/>
      <c r="C23" s="177"/>
      <c r="D23" s="178"/>
      <c r="E23" s="179"/>
      <c r="F23" s="177"/>
      <c r="G23" s="285"/>
      <c r="H23" s="286"/>
      <c r="I23" s="17"/>
      <c r="J23" s="73"/>
      <c r="K23" s="101"/>
    </row>
    <row r="24" spans="1:11" x14ac:dyDescent="0.25">
      <c r="A24" s="45" t="s">
        <v>16</v>
      </c>
      <c r="B24" s="221" t="s">
        <v>59</v>
      </c>
      <c r="C24" s="174">
        <v>6837.15</v>
      </c>
      <c r="D24" s="181">
        <f>C24*0.32529</f>
        <v>2224.0565234999999</v>
      </c>
      <c r="E24" s="155">
        <f t="shared" ref="E24" si="17">C24*1.275</f>
        <v>8717.3662499999991</v>
      </c>
      <c r="F24" s="182">
        <f>E24*0.32529</f>
        <v>2835.6720674624999</v>
      </c>
      <c r="G24" s="258">
        <f>F24/12</f>
        <v>236.30600562187499</v>
      </c>
      <c r="H24" s="259"/>
      <c r="I24" s="10">
        <v>1</v>
      </c>
      <c r="J24" s="72">
        <f>(E24+G24)*I24</f>
        <v>8953.6722556218738</v>
      </c>
      <c r="K24" s="37">
        <f t="shared" ref="K24" si="18">J24*12</f>
        <v>107444.06706746249</v>
      </c>
    </row>
    <row r="25" spans="1:11" x14ac:dyDescent="0.25">
      <c r="A25" s="45"/>
      <c r="B25" s="221" t="s">
        <v>60</v>
      </c>
      <c r="C25" s="174">
        <v>6837.15</v>
      </c>
      <c r="D25" s="181">
        <f>D24</f>
        <v>2224.0565234999999</v>
      </c>
      <c r="E25" s="155">
        <f t="shared" ref="E25" si="19">C25*1.275</f>
        <v>8717.3662499999991</v>
      </c>
      <c r="F25" s="182">
        <f>F24</f>
        <v>2835.6720674624999</v>
      </c>
      <c r="G25" s="258">
        <f>F25/12</f>
        <v>236.30600562187499</v>
      </c>
      <c r="H25" s="259"/>
      <c r="I25" s="10">
        <v>1</v>
      </c>
      <c r="J25" s="72">
        <f>(E25+G25)*I25</f>
        <v>8953.6722556218738</v>
      </c>
      <c r="K25" s="37">
        <f t="shared" ref="K25" si="20">J25*12</f>
        <v>107444.06706746249</v>
      </c>
    </row>
    <row r="26" spans="1:11" x14ac:dyDescent="0.25">
      <c r="A26" s="45"/>
      <c r="B26" s="221" t="s">
        <v>61</v>
      </c>
      <c r="C26" s="174">
        <v>6837.15</v>
      </c>
      <c r="D26" s="162">
        <f>C26*0.32529</f>
        <v>2224.0565234999999</v>
      </c>
      <c r="E26" s="155">
        <f t="shared" ref="E26:E27" si="21">C26*1.275</f>
        <v>8717.3662499999991</v>
      </c>
      <c r="F26" s="156">
        <f>E26*0.32529</f>
        <v>2835.6720674624999</v>
      </c>
      <c r="G26" s="258">
        <f>F26/12</f>
        <v>236.30600562187499</v>
      </c>
      <c r="H26" s="259"/>
      <c r="I26" s="10">
        <v>1</v>
      </c>
      <c r="J26" s="72">
        <f>(E26+G26)*I26</f>
        <v>8953.6722556218738</v>
      </c>
      <c r="K26" s="37">
        <f t="shared" ref="K26:K27" si="22">J26*12</f>
        <v>107444.06706746249</v>
      </c>
    </row>
    <row r="27" spans="1:11" ht="15.75" thickBot="1" x14ac:dyDescent="0.3">
      <c r="A27" s="46"/>
      <c r="B27" s="257" t="s">
        <v>62</v>
      </c>
      <c r="C27" s="183">
        <v>6837.15</v>
      </c>
      <c r="D27" s="194">
        <f>C27*0.32529</f>
        <v>2224.0565234999999</v>
      </c>
      <c r="E27" s="163">
        <f t="shared" si="21"/>
        <v>8717.3662499999991</v>
      </c>
      <c r="F27" s="164">
        <f>E27*0.32529</f>
        <v>2835.6720674624999</v>
      </c>
      <c r="G27" s="287">
        <f>F27/12</f>
        <v>236.30600562187499</v>
      </c>
      <c r="H27" s="288"/>
      <c r="I27" s="47">
        <v>1</v>
      </c>
      <c r="J27" s="88">
        <f>(E27+G27)*I27</f>
        <v>8953.6722556218738</v>
      </c>
      <c r="K27" s="40">
        <f t="shared" si="22"/>
        <v>107444.06706746249</v>
      </c>
    </row>
    <row r="28" spans="1:11" ht="15.75" thickBot="1" x14ac:dyDescent="0.3"/>
    <row r="29" spans="1:11" ht="15.75" thickBot="1" x14ac:dyDescent="0.3">
      <c r="C29" s="281" t="s">
        <v>30</v>
      </c>
      <c r="D29" s="282"/>
      <c r="E29" s="282"/>
      <c r="F29" s="94">
        <v>1</v>
      </c>
      <c r="G29" s="111"/>
      <c r="H29" s="106" t="s">
        <v>38</v>
      </c>
      <c r="I29" s="107"/>
      <c r="J29" s="107"/>
      <c r="K29" s="108"/>
    </row>
    <row r="30" spans="1:11" ht="45" x14ac:dyDescent="0.25">
      <c r="A30" s="82" t="s">
        <v>9</v>
      </c>
      <c r="B30" s="83" t="s">
        <v>7</v>
      </c>
      <c r="C30" s="96" t="s">
        <v>6</v>
      </c>
      <c r="D30" s="57" t="s">
        <v>22</v>
      </c>
      <c r="E30" s="57" t="s">
        <v>21</v>
      </c>
      <c r="F30" s="55" t="s">
        <v>10</v>
      </c>
      <c r="G30" s="111"/>
      <c r="H30" s="96" t="s">
        <v>36</v>
      </c>
      <c r="I30" s="57" t="s">
        <v>40</v>
      </c>
      <c r="J30" s="57" t="s">
        <v>21</v>
      </c>
      <c r="K30" s="55" t="s">
        <v>39</v>
      </c>
    </row>
    <row r="31" spans="1:11" ht="7.5" customHeight="1" x14ac:dyDescent="0.25">
      <c r="A31" s="100"/>
      <c r="B31" s="20"/>
      <c r="C31" s="97"/>
      <c r="D31" s="33"/>
      <c r="E31" s="33"/>
      <c r="F31" s="98"/>
      <c r="G31" s="111"/>
      <c r="H31" s="97"/>
      <c r="I31" s="33"/>
      <c r="J31" s="33"/>
      <c r="K31" s="98"/>
    </row>
    <row r="32" spans="1:11" x14ac:dyDescent="0.25">
      <c r="A32" s="45" t="s">
        <v>4</v>
      </c>
      <c r="B32" s="221" t="s">
        <v>59</v>
      </c>
      <c r="C32" s="36">
        <f>E9/100%*$F$29</f>
        <v>6877.7962500000003</v>
      </c>
      <c r="D32" s="156">
        <f>C32*0.32529</f>
        <v>2237.2783421625004</v>
      </c>
      <c r="E32" s="210">
        <f t="shared" ref="E32:E40" si="23">D32/12</f>
        <v>186.43986184687503</v>
      </c>
      <c r="F32" s="74">
        <f>(E9+G9)*$F$29</f>
        <v>7064.2361118468752</v>
      </c>
      <c r="G32" s="111"/>
      <c r="H32" s="109">
        <v>1</v>
      </c>
      <c r="I32" s="212">
        <f t="shared" ref="I32:I35" si="24">C32*H32</f>
        <v>6877.7962500000003</v>
      </c>
      <c r="J32" s="210">
        <f t="shared" ref="J32:J35" si="25">E32*H32</f>
        <v>186.43986184687503</v>
      </c>
      <c r="K32" s="211">
        <f>(I32+J32)</f>
        <v>7064.2361118468752</v>
      </c>
    </row>
    <row r="33" spans="1:11" x14ac:dyDescent="0.25">
      <c r="A33" s="45"/>
      <c r="B33" s="221" t="s">
        <v>60</v>
      </c>
      <c r="C33" s="36">
        <f>E10/100%*$F$29</f>
        <v>6877.7962500000003</v>
      </c>
      <c r="D33" s="156">
        <f>D32</f>
        <v>2237.2783421625004</v>
      </c>
      <c r="E33" s="210">
        <f t="shared" ref="E33" si="26">D33/12</f>
        <v>186.43986184687503</v>
      </c>
      <c r="F33" s="74">
        <f>(E10+G10)*$F$29</f>
        <v>7064.2361118468752</v>
      </c>
      <c r="G33" s="111"/>
      <c r="H33" s="109">
        <v>1</v>
      </c>
      <c r="I33" s="212">
        <f t="shared" ref="I33" si="27">C33*H33</f>
        <v>6877.7962500000003</v>
      </c>
      <c r="J33" s="210">
        <f t="shared" ref="J33" si="28">E33*H33</f>
        <v>186.43986184687503</v>
      </c>
      <c r="K33" s="211">
        <f>(I33+J33)</f>
        <v>7064.2361118468752</v>
      </c>
    </row>
    <row r="34" spans="1:11" x14ac:dyDescent="0.25">
      <c r="A34" s="43"/>
      <c r="B34" s="221" t="s">
        <v>61</v>
      </c>
      <c r="C34" s="36">
        <f>E11/100%*$F$29</f>
        <v>6877.7962500000003</v>
      </c>
      <c r="D34" s="156">
        <f>C34*0.32529</f>
        <v>2237.2783421625004</v>
      </c>
      <c r="E34" s="156">
        <f t="shared" si="23"/>
        <v>186.43986184687503</v>
      </c>
      <c r="F34" s="74">
        <f>(E11+G11)*$F$29</f>
        <v>7064.2361118468752</v>
      </c>
      <c r="G34" s="111"/>
      <c r="H34" s="109">
        <v>1</v>
      </c>
      <c r="I34" s="8">
        <f t="shared" si="24"/>
        <v>6877.7962500000003</v>
      </c>
      <c r="J34" s="156">
        <f t="shared" si="25"/>
        <v>186.43986184687503</v>
      </c>
      <c r="K34" s="74">
        <f>(I34+J34)</f>
        <v>7064.2361118468752</v>
      </c>
    </row>
    <row r="35" spans="1:11" x14ac:dyDescent="0.25">
      <c r="A35" s="43"/>
      <c r="B35" s="221" t="s">
        <v>62</v>
      </c>
      <c r="C35" s="36">
        <f>E12/100%*$F$29</f>
        <v>6877.7962500000003</v>
      </c>
      <c r="D35" s="156">
        <f>C35*0.32529</f>
        <v>2237.2783421625004</v>
      </c>
      <c r="E35" s="156">
        <f t="shared" si="23"/>
        <v>186.43986184687503</v>
      </c>
      <c r="F35" s="74">
        <f>(E12+G12)*$F$29</f>
        <v>7064.2361118468752</v>
      </c>
      <c r="G35" s="111"/>
      <c r="H35" s="109">
        <v>1</v>
      </c>
      <c r="I35" s="8">
        <f t="shared" si="24"/>
        <v>6877.7962500000003</v>
      </c>
      <c r="J35" s="156">
        <f t="shared" si="25"/>
        <v>186.43986184687503</v>
      </c>
      <c r="K35" s="74">
        <f>(I35+J35)</f>
        <v>7064.2361118468752</v>
      </c>
    </row>
    <row r="36" spans="1:11" ht="7.5" customHeight="1" x14ac:dyDescent="0.25">
      <c r="A36" s="44"/>
      <c r="B36" s="19"/>
      <c r="C36" s="97"/>
      <c r="D36" s="177"/>
      <c r="E36" s="160"/>
      <c r="F36" s="99"/>
      <c r="G36" s="111"/>
      <c r="H36" s="97"/>
      <c r="I36" s="33"/>
      <c r="J36" s="160"/>
      <c r="K36" s="99"/>
    </row>
    <row r="37" spans="1:11" x14ac:dyDescent="0.25">
      <c r="A37" s="45" t="s">
        <v>5</v>
      </c>
      <c r="B37" s="221" t="s">
        <v>59</v>
      </c>
      <c r="C37" s="36">
        <f>E14/100%*$F$29</f>
        <v>7131.8272499999994</v>
      </c>
      <c r="D37" s="156">
        <f>C37*0.32529</f>
        <v>2319.9120861524998</v>
      </c>
      <c r="E37" s="210">
        <f t="shared" si="23"/>
        <v>193.32600717937498</v>
      </c>
      <c r="F37" s="74">
        <f>(E14+G14)*$F$29</f>
        <v>7325.1532571793741</v>
      </c>
      <c r="G37" s="111"/>
      <c r="H37" s="109">
        <v>1</v>
      </c>
      <c r="I37" s="8">
        <f t="shared" ref="I37:I40" si="29">C37*H37</f>
        <v>7131.8272499999994</v>
      </c>
      <c r="J37" s="210">
        <f t="shared" ref="J37:J40" si="30">E37*H37</f>
        <v>193.32600717937498</v>
      </c>
      <c r="K37" s="211">
        <f t="shared" ref="K37:K40" si="31">(I37+J37)</f>
        <v>7325.1532571793741</v>
      </c>
    </row>
    <row r="38" spans="1:11" x14ac:dyDescent="0.25">
      <c r="A38" s="45"/>
      <c r="B38" s="221" t="s">
        <v>60</v>
      </c>
      <c r="C38" s="36">
        <f>E15/100%*$F$29</f>
        <v>7131.8272499999994</v>
      </c>
      <c r="D38" s="156">
        <f>D37</f>
        <v>2319.9120861524998</v>
      </c>
      <c r="E38" s="210">
        <f t="shared" ref="E38" si="32">D38/12</f>
        <v>193.32600717937498</v>
      </c>
      <c r="F38" s="74">
        <f>(E15+G15)*$F$29</f>
        <v>7325.1532571793741</v>
      </c>
      <c r="G38" s="111"/>
      <c r="H38" s="109">
        <v>1</v>
      </c>
      <c r="I38" s="8">
        <f t="shared" ref="I38" si="33">C38*H38</f>
        <v>7131.8272499999994</v>
      </c>
      <c r="J38" s="210">
        <f t="shared" ref="J38" si="34">E38*H38</f>
        <v>193.32600717937498</v>
      </c>
      <c r="K38" s="211">
        <f t="shared" ref="K38" si="35">(I38+J38)</f>
        <v>7325.1532571793741</v>
      </c>
    </row>
    <row r="39" spans="1:11" x14ac:dyDescent="0.25">
      <c r="A39" s="45"/>
      <c r="B39" s="221" t="s">
        <v>61</v>
      </c>
      <c r="C39" s="36">
        <f>E16/100%*$F$29</f>
        <v>7131.8272499999994</v>
      </c>
      <c r="D39" s="156">
        <f>C39*0.32529</f>
        <v>2319.9120861524998</v>
      </c>
      <c r="E39" s="156">
        <f t="shared" si="23"/>
        <v>193.32600717937498</v>
      </c>
      <c r="F39" s="74">
        <f>(E16+G16)*$F$29</f>
        <v>7325.1532571793741</v>
      </c>
      <c r="G39" s="111"/>
      <c r="H39" s="109">
        <v>1</v>
      </c>
      <c r="I39" s="8">
        <f t="shared" si="29"/>
        <v>7131.8272499999994</v>
      </c>
      <c r="J39" s="156">
        <f t="shared" si="30"/>
        <v>193.32600717937498</v>
      </c>
      <c r="K39" s="74">
        <f t="shared" si="31"/>
        <v>7325.1532571793741</v>
      </c>
    </row>
    <row r="40" spans="1:11" x14ac:dyDescent="0.25">
      <c r="A40" s="45"/>
      <c r="B40" s="221" t="s">
        <v>62</v>
      </c>
      <c r="C40" s="36">
        <f>E17/100%*$F$29</f>
        <v>7131.8272499999994</v>
      </c>
      <c r="D40" s="156">
        <f>C40*0.32529</f>
        <v>2319.9120861524998</v>
      </c>
      <c r="E40" s="156">
        <f t="shared" si="23"/>
        <v>193.32600717937498</v>
      </c>
      <c r="F40" s="74">
        <f>(E17+G17)*$F$29</f>
        <v>7325.1532571793741</v>
      </c>
      <c r="G40" s="111"/>
      <c r="H40" s="109">
        <v>1</v>
      </c>
      <c r="I40" s="8">
        <f t="shared" si="29"/>
        <v>7131.8272499999994</v>
      </c>
      <c r="J40" s="156">
        <f t="shared" si="30"/>
        <v>193.32600717937498</v>
      </c>
      <c r="K40" s="74">
        <f t="shared" si="31"/>
        <v>7325.1532571793741</v>
      </c>
    </row>
    <row r="41" spans="1:11" ht="7.5" customHeight="1" x14ac:dyDescent="0.25">
      <c r="A41" s="44"/>
      <c r="B41" s="19"/>
      <c r="C41" s="89"/>
      <c r="D41" s="177"/>
      <c r="E41" s="177"/>
      <c r="F41" s="87"/>
      <c r="G41" s="111"/>
      <c r="H41" s="89"/>
      <c r="I41" s="15"/>
      <c r="J41" s="177"/>
      <c r="K41" s="87"/>
    </row>
    <row r="42" spans="1:11" x14ac:dyDescent="0.25">
      <c r="A42" s="45" t="s">
        <v>14</v>
      </c>
      <c r="B42" s="221" t="s">
        <v>59</v>
      </c>
      <c r="C42" s="36">
        <f>E19/100%*$F$29</f>
        <v>8034.1192499999997</v>
      </c>
      <c r="D42" s="156">
        <f>C42*0.32529</f>
        <v>2613.4186508325001</v>
      </c>
      <c r="E42" s="210">
        <f t="shared" ref="E42:E45" si="36">D42/12</f>
        <v>217.784887569375</v>
      </c>
      <c r="F42" s="74">
        <f>(E19+G19)*$F$29</f>
        <v>8251.9041375693741</v>
      </c>
      <c r="G42" s="111"/>
      <c r="H42" s="109">
        <v>1</v>
      </c>
      <c r="I42" s="8">
        <f t="shared" ref="I42:I45" si="37">C42*H42</f>
        <v>8034.1192499999997</v>
      </c>
      <c r="J42" s="210">
        <f t="shared" ref="J42:J45" si="38">E42*H42</f>
        <v>217.784887569375</v>
      </c>
      <c r="K42" s="211">
        <f t="shared" ref="K42:K45" si="39">(I42+J42)</f>
        <v>8251.9041375693741</v>
      </c>
    </row>
    <row r="43" spans="1:11" x14ac:dyDescent="0.25">
      <c r="A43" s="45"/>
      <c r="B43" s="221" t="s">
        <v>60</v>
      </c>
      <c r="C43" s="36">
        <f>E20/100%*$F$29</f>
        <v>8034.1192499999997</v>
      </c>
      <c r="D43" s="156">
        <f>D42</f>
        <v>2613.4186508325001</v>
      </c>
      <c r="E43" s="210">
        <f t="shared" ref="E43" si="40">D43/12</f>
        <v>217.784887569375</v>
      </c>
      <c r="F43" s="74">
        <f>(E20+G20)*$F$29</f>
        <v>8251.9041375693741</v>
      </c>
      <c r="G43" s="111"/>
      <c r="H43" s="109">
        <v>1</v>
      </c>
      <c r="I43" s="8">
        <f t="shared" ref="I43" si="41">C43*H43</f>
        <v>8034.1192499999997</v>
      </c>
      <c r="J43" s="210">
        <f t="shared" ref="J43" si="42">E43*H43</f>
        <v>217.784887569375</v>
      </c>
      <c r="K43" s="211">
        <f t="shared" ref="K43" si="43">(I43+J43)</f>
        <v>8251.9041375693741</v>
      </c>
    </row>
    <row r="44" spans="1:11" x14ac:dyDescent="0.25">
      <c r="A44" s="45"/>
      <c r="B44" s="221" t="s">
        <v>61</v>
      </c>
      <c r="C44" s="36">
        <f>E21/100%*$F$29</f>
        <v>8034.1192499999997</v>
      </c>
      <c r="D44" s="156">
        <f>C44*0.32529</f>
        <v>2613.4186508325001</v>
      </c>
      <c r="E44" s="156">
        <f t="shared" si="36"/>
        <v>217.784887569375</v>
      </c>
      <c r="F44" s="74">
        <f>(E21+G21)*$F$29</f>
        <v>8251.9041375693741</v>
      </c>
      <c r="G44" s="111"/>
      <c r="H44" s="109">
        <v>1</v>
      </c>
      <c r="I44" s="8">
        <f t="shared" si="37"/>
        <v>8034.1192499999997</v>
      </c>
      <c r="J44" s="156">
        <f t="shared" si="38"/>
        <v>217.784887569375</v>
      </c>
      <c r="K44" s="74">
        <f t="shared" si="39"/>
        <v>8251.9041375693741</v>
      </c>
    </row>
    <row r="45" spans="1:11" x14ac:dyDescent="0.25">
      <c r="A45" s="45"/>
      <c r="B45" s="221" t="s">
        <v>62</v>
      </c>
      <c r="C45" s="36">
        <f>E22/100%*$F$29</f>
        <v>8034.1192499999997</v>
      </c>
      <c r="D45" s="156">
        <f>C45*0.32529</f>
        <v>2613.4186508325001</v>
      </c>
      <c r="E45" s="156">
        <f t="shared" si="36"/>
        <v>217.784887569375</v>
      </c>
      <c r="F45" s="74">
        <f>(E22+G22)*$F$29</f>
        <v>8251.9041375693741</v>
      </c>
      <c r="G45" s="111"/>
      <c r="H45" s="109">
        <v>1</v>
      </c>
      <c r="I45" s="8">
        <f t="shared" si="37"/>
        <v>8034.1192499999997</v>
      </c>
      <c r="J45" s="156">
        <f t="shared" si="38"/>
        <v>217.784887569375</v>
      </c>
      <c r="K45" s="74">
        <f t="shared" si="39"/>
        <v>8251.9041375693741</v>
      </c>
    </row>
    <row r="46" spans="1:11" ht="7.5" customHeight="1" x14ac:dyDescent="0.25">
      <c r="A46" s="44"/>
      <c r="B46" s="19"/>
      <c r="C46" s="89"/>
      <c r="D46" s="177"/>
      <c r="E46" s="177"/>
      <c r="F46" s="87"/>
      <c r="G46" s="111"/>
      <c r="H46" s="89"/>
      <c r="I46" s="15"/>
      <c r="J46" s="177"/>
      <c r="K46" s="87"/>
    </row>
    <row r="47" spans="1:11" x14ac:dyDescent="0.25">
      <c r="A47" s="45" t="s">
        <v>16</v>
      </c>
      <c r="B47" s="221" t="s">
        <v>59</v>
      </c>
      <c r="C47" s="36">
        <f>E24/100%*$F$29</f>
        <v>8717.3662499999991</v>
      </c>
      <c r="D47" s="156">
        <f>C47*0.32529</f>
        <v>2835.6720674624999</v>
      </c>
      <c r="E47" s="210">
        <f t="shared" ref="E47:E50" si="44">D47/12</f>
        <v>236.30600562187499</v>
      </c>
      <c r="F47" s="74">
        <f>(E24+G24)*$F$29</f>
        <v>8953.6722556218738</v>
      </c>
      <c r="G47" s="111"/>
      <c r="H47" s="109">
        <v>1</v>
      </c>
      <c r="I47" s="8">
        <f t="shared" ref="I47:I50" si="45">C47*H47</f>
        <v>8717.3662499999991</v>
      </c>
      <c r="J47" s="210">
        <f t="shared" ref="J47:J50" si="46">E47*H47</f>
        <v>236.30600562187499</v>
      </c>
      <c r="K47" s="211">
        <f t="shared" ref="K47:K50" si="47">(I47+J47)</f>
        <v>8953.6722556218738</v>
      </c>
    </row>
    <row r="48" spans="1:11" x14ac:dyDescent="0.25">
      <c r="A48" s="45"/>
      <c r="B48" s="221" t="s">
        <v>60</v>
      </c>
      <c r="C48" s="36">
        <f>E25/100%*$F$29</f>
        <v>8717.3662499999991</v>
      </c>
      <c r="D48" s="156">
        <f>D47</f>
        <v>2835.6720674624999</v>
      </c>
      <c r="E48" s="210">
        <f t="shared" ref="E48" si="48">D48/12</f>
        <v>236.30600562187499</v>
      </c>
      <c r="F48" s="74">
        <f>(E25+G25)*$F$29</f>
        <v>8953.6722556218738</v>
      </c>
      <c r="G48" s="111"/>
      <c r="H48" s="109">
        <v>1</v>
      </c>
      <c r="I48" s="8">
        <f t="shared" ref="I48" si="49">C48*H48</f>
        <v>8717.3662499999991</v>
      </c>
      <c r="J48" s="210">
        <f t="shared" ref="J48" si="50">E48*H48</f>
        <v>236.30600562187499</v>
      </c>
      <c r="K48" s="211">
        <f t="shared" ref="K48" si="51">(I48+J48)</f>
        <v>8953.6722556218738</v>
      </c>
    </row>
    <row r="49" spans="1:11" x14ac:dyDescent="0.25">
      <c r="A49" s="45"/>
      <c r="B49" s="221" t="s">
        <v>61</v>
      </c>
      <c r="C49" s="36">
        <f>E26/100%*$F$29</f>
        <v>8717.3662499999991</v>
      </c>
      <c r="D49" s="156">
        <f>C49*0.32529</f>
        <v>2835.6720674624999</v>
      </c>
      <c r="E49" s="156">
        <f t="shared" si="44"/>
        <v>236.30600562187499</v>
      </c>
      <c r="F49" s="74">
        <f>(E26+G26)*$F$29</f>
        <v>8953.6722556218738</v>
      </c>
      <c r="G49" s="111"/>
      <c r="H49" s="109">
        <v>1</v>
      </c>
      <c r="I49" s="8">
        <f t="shared" si="45"/>
        <v>8717.3662499999991</v>
      </c>
      <c r="J49" s="156">
        <f t="shared" si="46"/>
        <v>236.30600562187499</v>
      </c>
      <c r="K49" s="74">
        <f t="shared" si="47"/>
        <v>8953.6722556218738</v>
      </c>
    </row>
    <row r="50" spans="1:11" ht="15.75" thickBot="1" x14ac:dyDescent="0.3">
      <c r="A50" s="46"/>
      <c r="B50" s="257" t="s">
        <v>62</v>
      </c>
      <c r="C50" s="38">
        <f>E27/100%*$F$29</f>
        <v>8717.3662499999991</v>
      </c>
      <c r="D50" s="164">
        <f>C50*0.32529</f>
        <v>2835.6720674624999</v>
      </c>
      <c r="E50" s="164">
        <f t="shared" si="44"/>
        <v>236.30600562187499</v>
      </c>
      <c r="F50" s="76">
        <f>(E27+G27)*$F$29</f>
        <v>8953.6722556218738</v>
      </c>
      <c r="G50" s="203"/>
      <c r="H50" s="110">
        <v>1</v>
      </c>
      <c r="I50" s="39">
        <f t="shared" si="45"/>
        <v>8717.3662499999991</v>
      </c>
      <c r="J50" s="164">
        <f t="shared" si="46"/>
        <v>236.30600562187499</v>
      </c>
      <c r="K50" s="76">
        <f t="shared" si="47"/>
        <v>8953.6722556218738</v>
      </c>
    </row>
  </sheetData>
  <mergeCells count="24">
    <mergeCell ref="C6:D6"/>
    <mergeCell ref="E6:K6"/>
    <mergeCell ref="C5:K5"/>
    <mergeCell ref="G26:H26"/>
    <mergeCell ref="G27:H27"/>
    <mergeCell ref="G21:H21"/>
    <mergeCell ref="G22:H22"/>
    <mergeCell ref="G23:H23"/>
    <mergeCell ref="G24:H24"/>
    <mergeCell ref="G10:H10"/>
    <mergeCell ref="G15:H15"/>
    <mergeCell ref="G20:H20"/>
    <mergeCell ref="G25:H25"/>
    <mergeCell ref="C29:E29"/>
    <mergeCell ref="G7:H7"/>
    <mergeCell ref="G9:H9"/>
    <mergeCell ref="G11:H11"/>
    <mergeCell ref="G12:H12"/>
    <mergeCell ref="G13:H13"/>
    <mergeCell ref="G16:H16"/>
    <mergeCell ref="G14:H14"/>
    <mergeCell ref="G17:H17"/>
    <mergeCell ref="G18:H18"/>
    <mergeCell ref="G19:H19"/>
  </mergeCells>
  <dataValidations count="1">
    <dataValidation type="list" allowBlank="1" showInputMessage="1" showErrorMessage="1" sqref="H32:H35 H37:H40 H42:H45 H47:H50">
      <formula1>"1, 2, 3, 4, 5, 6, 7, 8, 9, 10, 11, 12"</formula1>
    </dataValidation>
  </dataValidations>
  <pageMargins left="0.7" right="0.7" top="0.78740157499999996" bottom="0.78740157499999996" header="0.3" footer="0.3"/>
  <ignoredErrors>
    <ignoredError sqref="C5:K8 C13:K13 C18:K18 C23:K23 C28:K35 C36:K40 C41:K45 C46:K48 C10:K12 D9:K9 C15:K17 D14:K14 C20:K22 D19:K19 C25:K27 D24:K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0" zoomScaleNormal="80" workbookViewId="0">
      <selection activeCell="H22" sqref="H22"/>
    </sheetView>
  </sheetViews>
  <sheetFormatPr baseColWidth="10" defaultRowHeight="15" x14ac:dyDescent="0.25"/>
  <cols>
    <col min="1" max="1" width="9" bestFit="1" customWidth="1"/>
    <col min="2" max="2" width="15" bestFit="1" customWidth="1"/>
    <col min="3" max="3" width="13.42578125" bestFit="1" customWidth="1"/>
    <col min="4" max="4" width="2.85546875" customWidth="1"/>
    <col min="5" max="5" width="12.140625" customWidth="1"/>
    <col min="6" max="6" width="9" bestFit="1" customWidth="1"/>
    <col min="7" max="7" width="15.28515625" customWidth="1"/>
    <col min="8" max="8" width="13.42578125" customWidth="1"/>
    <col min="9" max="9" width="10.42578125" bestFit="1" customWidth="1"/>
    <col min="10" max="10" width="19.28515625" bestFit="1" customWidth="1"/>
    <col min="11" max="11" width="18.140625" bestFit="1" customWidth="1"/>
    <col min="15" max="15" width="16.7109375" customWidth="1"/>
    <col min="16" max="16" width="19.85546875" customWidth="1"/>
  </cols>
  <sheetData>
    <row r="1" spans="1:13" ht="21" x14ac:dyDescent="0.35">
      <c r="A1" s="301" t="s">
        <v>55</v>
      </c>
      <c r="B1" s="301"/>
      <c r="C1" s="301"/>
      <c r="D1" s="64"/>
      <c r="E1" s="301" t="s">
        <v>34</v>
      </c>
      <c r="F1" s="301"/>
      <c r="G1" s="301"/>
      <c r="H1" s="302"/>
      <c r="I1" s="302"/>
      <c r="J1" s="302"/>
      <c r="K1" s="226"/>
    </row>
    <row r="2" spans="1:13" ht="45" x14ac:dyDescent="0.25">
      <c r="A2" s="71" t="s">
        <v>25</v>
      </c>
      <c r="B2" s="71" t="s">
        <v>26</v>
      </c>
      <c r="C2" s="71" t="s">
        <v>27</v>
      </c>
      <c r="D2" s="67"/>
      <c r="E2" s="71" t="s">
        <v>7</v>
      </c>
      <c r="F2" s="71" t="s">
        <v>25</v>
      </c>
      <c r="G2" s="78" t="s">
        <v>26</v>
      </c>
      <c r="H2" s="71" t="s">
        <v>27</v>
      </c>
      <c r="I2" s="71" t="s">
        <v>31</v>
      </c>
      <c r="J2" s="78" t="s">
        <v>32</v>
      </c>
      <c r="K2" s="71" t="s">
        <v>33</v>
      </c>
      <c r="L2" s="53"/>
      <c r="M2" s="53"/>
    </row>
    <row r="3" spans="1:13" x14ac:dyDescent="0.25">
      <c r="A3" s="62">
        <v>1</v>
      </c>
      <c r="B3" s="63">
        <v>64.790000000000006</v>
      </c>
      <c r="C3" s="63">
        <v>84</v>
      </c>
      <c r="D3" s="68"/>
      <c r="E3" s="70">
        <v>2023</v>
      </c>
      <c r="F3" s="102">
        <v>1</v>
      </c>
      <c r="G3" s="79">
        <f>VLOOKUP(F3,$A$3:$C$11,2,)</f>
        <v>64.790000000000006</v>
      </c>
      <c r="H3" s="81">
        <f>VLOOKUP(F3,$A$3:$C$11,3,)</f>
        <v>84</v>
      </c>
      <c r="I3" s="102">
        <v>1</v>
      </c>
      <c r="J3" s="80">
        <f>I3*G3</f>
        <v>64.790000000000006</v>
      </c>
      <c r="K3" s="77">
        <f>H3*I3</f>
        <v>84</v>
      </c>
    </row>
    <row r="4" spans="1:13" x14ac:dyDescent="0.25">
      <c r="A4" s="62">
        <v>2</v>
      </c>
      <c r="B4" s="63">
        <v>129.57</v>
      </c>
      <c r="C4" s="63">
        <v>167</v>
      </c>
      <c r="D4" s="68"/>
      <c r="E4" s="70">
        <v>2024</v>
      </c>
      <c r="F4" s="102">
        <v>1</v>
      </c>
      <c r="G4" s="79">
        <f>VLOOKUP(F4,$A$3:$C$11,2,)</f>
        <v>64.790000000000006</v>
      </c>
      <c r="H4" s="81">
        <f>VLOOKUP(F4,$A$3:$C$11,3,)</f>
        <v>84</v>
      </c>
      <c r="I4" s="103">
        <v>1</v>
      </c>
      <c r="J4" s="80">
        <f t="shared" ref="J4:J6" si="0">I4*G4</f>
        <v>64.790000000000006</v>
      </c>
      <c r="K4" s="77">
        <f>H4*I4</f>
        <v>84</v>
      </c>
    </row>
    <row r="5" spans="1:13" x14ac:dyDescent="0.25">
      <c r="A5" s="62">
        <v>3</v>
      </c>
      <c r="B5" s="63">
        <v>194.36</v>
      </c>
      <c r="C5" s="63">
        <v>250</v>
      </c>
      <c r="D5" s="68"/>
      <c r="E5" s="70">
        <v>2025</v>
      </c>
      <c r="F5" s="102">
        <v>1</v>
      </c>
      <c r="G5" s="79">
        <f>VLOOKUP(F5,$A$3:$C$11,2,)</f>
        <v>64.790000000000006</v>
      </c>
      <c r="H5" s="81">
        <f>VLOOKUP(F5,$A$3:$C$11,3,)</f>
        <v>84</v>
      </c>
      <c r="I5" s="103">
        <v>1</v>
      </c>
      <c r="J5" s="80">
        <f t="shared" si="0"/>
        <v>64.790000000000006</v>
      </c>
      <c r="K5" s="77">
        <f>H5*I5</f>
        <v>84</v>
      </c>
    </row>
    <row r="6" spans="1:13" x14ac:dyDescent="0.25">
      <c r="A6" s="62">
        <v>4</v>
      </c>
      <c r="B6" s="63">
        <v>259.14</v>
      </c>
      <c r="C6" s="63">
        <v>333</v>
      </c>
      <c r="D6" s="68"/>
      <c r="E6" s="70">
        <v>2026</v>
      </c>
      <c r="F6" s="102">
        <v>1</v>
      </c>
      <c r="G6" s="79">
        <f>VLOOKUP(F6,$A$3:$C$11,2,)</f>
        <v>64.790000000000006</v>
      </c>
      <c r="H6" s="81">
        <f>VLOOKUP(F6,$A$3:$C$11,3,)</f>
        <v>84</v>
      </c>
      <c r="I6" s="103">
        <v>1</v>
      </c>
      <c r="J6" s="80">
        <f t="shared" si="0"/>
        <v>64.790000000000006</v>
      </c>
      <c r="K6" s="77">
        <f>H6*I6</f>
        <v>84</v>
      </c>
    </row>
    <row r="7" spans="1:13" ht="15.75" thickBot="1" x14ac:dyDescent="0.3">
      <c r="A7" s="62">
        <v>5</v>
      </c>
      <c r="B7" s="63">
        <v>323.93</v>
      </c>
      <c r="C7" s="63">
        <v>416</v>
      </c>
      <c r="D7" s="68"/>
      <c r="E7" s="69"/>
      <c r="F7" s="69"/>
      <c r="G7" s="7"/>
      <c r="H7" s="7"/>
      <c r="I7" s="7"/>
      <c r="J7" s="90">
        <f>SUM(J3:J6)</f>
        <v>259.16000000000003</v>
      </c>
      <c r="K7" s="90">
        <f>SUM(K3:K6)</f>
        <v>336</v>
      </c>
    </row>
    <row r="8" spans="1:13" ht="15.75" thickTop="1" x14ac:dyDescent="0.25">
      <c r="A8" s="62">
        <v>6</v>
      </c>
      <c r="B8" s="63">
        <v>388.71</v>
      </c>
      <c r="C8" s="63">
        <v>499</v>
      </c>
      <c r="D8" s="68"/>
      <c r="E8" s="69"/>
      <c r="F8" s="69"/>
      <c r="G8" s="7"/>
      <c r="H8" s="7"/>
      <c r="I8" s="7"/>
      <c r="J8" s="7"/>
    </row>
    <row r="9" spans="1:13" x14ac:dyDescent="0.25">
      <c r="A9" s="62">
        <v>7</v>
      </c>
      <c r="B9" s="63">
        <v>453.5</v>
      </c>
      <c r="C9" s="63">
        <v>582</v>
      </c>
      <c r="D9" s="68"/>
      <c r="E9" s="69"/>
      <c r="F9" s="69"/>
      <c r="G9" s="7"/>
      <c r="H9" s="7"/>
      <c r="I9" s="7"/>
      <c r="J9" s="7"/>
    </row>
    <row r="10" spans="1:13" x14ac:dyDescent="0.25">
      <c r="A10" s="247">
        <v>7.5</v>
      </c>
      <c r="B10" s="248">
        <v>485.89</v>
      </c>
      <c r="C10" s="248">
        <v>624</v>
      </c>
      <c r="D10" s="68"/>
      <c r="E10" s="69"/>
      <c r="F10" s="69"/>
      <c r="G10" s="7"/>
      <c r="H10" s="7"/>
      <c r="I10" s="7"/>
      <c r="J10" s="7"/>
    </row>
    <row r="11" spans="1:13" x14ac:dyDescent="0.25">
      <c r="A11" s="62">
        <v>8</v>
      </c>
      <c r="B11" s="63">
        <v>518.28</v>
      </c>
      <c r="C11" s="63">
        <v>665</v>
      </c>
    </row>
    <row r="13" spans="1:13" ht="20.25" customHeight="1" x14ac:dyDescent="0.25">
      <c r="A13" s="301" t="s">
        <v>56</v>
      </c>
      <c r="B13" s="301"/>
      <c r="C13" s="301"/>
      <c r="E13" s="301" t="s">
        <v>34</v>
      </c>
      <c r="F13" s="301"/>
      <c r="G13" s="301"/>
      <c r="H13" s="302"/>
      <c r="I13" s="302"/>
      <c r="J13" s="302"/>
      <c r="K13" s="226"/>
    </row>
    <row r="14" spans="1:13" ht="45" x14ac:dyDescent="0.25">
      <c r="A14" s="71" t="s">
        <v>25</v>
      </c>
      <c r="B14" s="71" t="s">
        <v>26</v>
      </c>
      <c r="C14" s="71" t="s">
        <v>27</v>
      </c>
      <c r="E14" s="71" t="s">
        <v>7</v>
      </c>
      <c r="F14" s="71" t="s">
        <v>25</v>
      </c>
      <c r="G14" s="78" t="s">
        <v>26</v>
      </c>
      <c r="H14" s="71" t="s">
        <v>27</v>
      </c>
      <c r="I14" s="71" t="s">
        <v>31</v>
      </c>
      <c r="J14" s="78" t="s">
        <v>32</v>
      </c>
      <c r="K14" s="71" t="s">
        <v>33</v>
      </c>
    </row>
    <row r="15" spans="1:13" x14ac:dyDescent="0.25">
      <c r="A15" s="62">
        <v>9</v>
      </c>
      <c r="B15" s="63">
        <v>583.07000000000005</v>
      </c>
      <c r="C15" s="63">
        <v>658</v>
      </c>
      <c r="E15" s="70">
        <v>2023</v>
      </c>
      <c r="F15" s="102">
        <v>9</v>
      </c>
      <c r="G15" s="79">
        <f>VLOOKUP(F15,$A$15:$C$26,2,)</f>
        <v>583.07000000000005</v>
      </c>
      <c r="H15" s="81">
        <f>VLOOKUP(F15,$A$15:$C$26,3,)</f>
        <v>658</v>
      </c>
      <c r="I15" s="102">
        <v>1</v>
      </c>
      <c r="J15" s="80">
        <f>I15*G15</f>
        <v>583.07000000000005</v>
      </c>
      <c r="K15" s="77">
        <f>H15*I15</f>
        <v>658</v>
      </c>
    </row>
    <row r="16" spans="1:13" x14ac:dyDescent="0.25">
      <c r="A16" s="62">
        <v>9.5</v>
      </c>
      <c r="B16" s="63">
        <v>615.46</v>
      </c>
      <c r="C16" s="63">
        <v>694</v>
      </c>
      <c r="D16" s="215"/>
      <c r="E16" s="70">
        <v>2024</v>
      </c>
      <c r="F16" s="102">
        <v>9</v>
      </c>
      <c r="G16" s="79">
        <f>VLOOKUP(F16,$A$15:$C$26,2,)</f>
        <v>583.07000000000005</v>
      </c>
      <c r="H16" s="81">
        <f>VLOOKUP(F16,$A$15:$C$26,3,)</f>
        <v>658</v>
      </c>
      <c r="I16" s="103">
        <v>1</v>
      </c>
      <c r="J16" s="80">
        <f t="shared" ref="J16:J18" si="1">I16*G16</f>
        <v>583.07000000000005</v>
      </c>
      <c r="K16" s="77">
        <f>H16*I16</f>
        <v>658</v>
      </c>
    </row>
    <row r="17" spans="1:11" x14ac:dyDescent="0.25">
      <c r="A17" s="62">
        <v>10</v>
      </c>
      <c r="B17" s="63">
        <v>647.85</v>
      </c>
      <c r="C17" s="63">
        <v>729</v>
      </c>
      <c r="E17" s="70">
        <v>2025</v>
      </c>
      <c r="F17" s="102">
        <v>9</v>
      </c>
      <c r="G17" s="79">
        <f>VLOOKUP(F17,$A$15:$C$26,2,)</f>
        <v>583.07000000000005</v>
      </c>
      <c r="H17" s="81">
        <f>VLOOKUP(F17,$A$15:$C$26,3,)</f>
        <v>658</v>
      </c>
      <c r="I17" s="103">
        <v>1</v>
      </c>
      <c r="J17" s="80">
        <f t="shared" si="1"/>
        <v>583.07000000000005</v>
      </c>
      <c r="K17" s="77">
        <f>H17*I17</f>
        <v>658</v>
      </c>
    </row>
    <row r="18" spans="1:11" x14ac:dyDescent="0.25">
      <c r="A18" s="62">
        <v>11</v>
      </c>
      <c r="B18" s="63">
        <v>712.64</v>
      </c>
      <c r="C18" s="63">
        <v>799</v>
      </c>
      <c r="E18" s="70">
        <v>2026</v>
      </c>
      <c r="F18" s="102">
        <v>9</v>
      </c>
      <c r="G18" s="79">
        <f>VLOOKUP(F18,$A$15:$C$26,2,)</f>
        <v>583.07000000000005</v>
      </c>
      <c r="H18" s="81">
        <f>VLOOKUP(F18,$A$15:$C$26,3,)</f>
        <v>658</v>
      </c>
      <c r="I18" s="103">
        <v>1</v>
      </c>
      <c r="J18" s="80">
        <f t="shared" si="1"/>
        <v>583.07000000000005</v>
      </c>
      <c r="K18" s="77">
        <f>H18*I18</f>
        <v>658</v>
      </c>
    </row>
    <row r="19" spans="1:11" ht="15.75" thickBot="1" x14ac:dyDescent="0.3">
      <c r="A19" s="62">
        <v>12</v>
      </c>
      <c r="B19" s="63">
        <v>777.42</v>
      </c>
      <c r="C19" s="63">
        <v>870</v>
      </c>
      <c r="E19" s="69"/>
      <c r="F19" s="69"/>
      <c r="G19" s="7"/>
      <c r="H19" s="7"/>
      <c r="I19" s="7"/>
      <c r="J19" s="90">
        <f>SUM(J15:J18)</f>
        <v>2332.2800000000002</v>
      </c>
      <c r="K19" s="90">
        <f>SUM(K15:K18)</f>
        <v>2632</v>
      </c>
    </row>
    <row r="20" spans="1:11" ht="15.75" thickTop="1" x14ac:dyDescent="0.25">
      <c r="A20" s="62">
        <v>13</v>
      </c>
      <c r="B20" s="63">
        <v>842.21</v>
      </c>
      <c r="C20" s="63">
        <v>840</v>
      </c>
    </row>
    <row r="21" spans="1:11" x14ac:dyDescent="0.25">
      <c r="A21" s="62">
        <v>14</v>
      </c>
      <c r="B21" s="63">
        <v>906.99</v>
      </c>
      <c r="C21" s="63">
        <v>1011</v>
      </c>
    </row>
    <row r="22" spans="1:11" x14ac:dyDescent="0.25">
      <c r="A22" s="62">
        <v>15</v>
      </c>
      <c r="B22" s="63">
        <v>971.78</v>
      </c>
      <c r="C22" s="63">
        <v>1081</v>
      </c>
    </row>
    <row r="23" spans="1:11" x14ac:dyDescent="0.25">
      <c r="A23" s="62">
        <v>16</v>
      </c>
      <c r="B23" s="63">
        <v>1036.56</v>
      </c>
      <c r="C23" s="63">
        <v>1152</v>
      </c>
    </row>
    <row r="24" spans="1:11" x14ac:dyDescent="0.25">
      <c r="A24" s="62">
        <v>17</v>
      </c>
      <c r="B24" s="63">
        <v>1101.3499999999999</v>
      </c>
      <c r="C24" s="63">
        <v>1222</v>
      </c>
    </row>
    <row r="25" spans="1:11" x14ac:dyDescent="0.25">
      <c r="A25" s="62">
        <v>18</v>
      </c>
      <c r="B25" s="63">
        <v>1166.1300000000001</v>
      </c>
      <c r="C25" s="63">
        <v>1293</v>
      </c>
    </row>
    <row r="26" spans="1:11" x14ac:dyDescent="0.25">
      <c r="A26" s="62">
        <v>19</v>
      </c>
      <c r="B26" s="63">
        <v>1230.92</v>
      </c>
      <c r="C26" s="63">
        <v>1363</v>
      </c>
    </row>
  </sheetData>
  <mergeCells count="6">
    <mergeCell ref="A1:C1"/>
    <mergeCell ref="E1:G1"/>
    <mergeCell ref="H1:J1"/>
    <mergeCell ref="A13:C13"/>
    <mergeCell ref="E13:G13"/>
    <mergeCell ref="H13:J13"/>
  </mergeCells>
  <dataValidations count="2">
    <dataValidation type="list" allowBlank="1" showInputMessage="1" showErrorMessage="1" sqref="F3:F6">
      <formula1>$A$3:$A$11</formula1>
    </dataValidation>
    <dataValidation type="list" allowBlank="1" showInputMessage="1" showErrorMessage="1" sqref="F15:F18">
      <formula1>$A$15:$A$26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80" zoomScaleNormal="80" workbookViewId="0">
      <selection activeCell="C27" sqref="C27"/>
    </sheetView>
  </sheetViews>
  <sheetFormatPr baseColWidth="10" defaultRowHeight="15" x14ac:dyDescent="0.25"/>
  <cols>
    <col min="1" max="1" width="9" bestFit="1" customWidth="1"/>
    <col min="2" max="2" width="16.7109375" customWidth="1"/>
    <col min="3" max="3" width="13.5703125" customWidth="1"/>
    <col min="4" max="4" width="2.140625" customWidth="1"/>
    <col min="5" max="5" width="12" bestFit="1" customWidth="1"/>
    <col min="6" max="6" width="16" customWidth="1"/>
    <col min="7" max="7" width="17.42578125" customWidth="1"/>
    <col min="8" max="8" width="15.7109375" customWidth="1"/>
    <col min="10" max="10" width="19.28515625" customWidth="1"/>
    <col min="11" max="11" width="19" customWidth="1"/>
  </cols>
  <sheetData>
    <row r="1" spans="1:11" x14ac:dyDescent="0.25">
      <c r="A1" s="301" t="s">
        <v>53</v>
      </c>
      <c r="B1" s="301"/>
      <c r="C1" s="301"/>
      <c r="E1" s="301" t="s">
        <v>34</v>
      </c>
      <c r="F1" s="301"/>
      <c r="G1" s="301"/>
      <c r="H1" s="302"/>
      <c r="I1" s="302"/>
      <c r="J1" s="302"/>
      <c r="K1" s="226"/>
    </row>
    <row r="2" spans="1:11" ht="45" x14ac:dyDescent="0.25">
      <c r="A2" s="91" t="s">
        <v>25</v>
      </c>
      <c r="B2" s="71" t="s">
        <v>28</v>
      </c>
      <c r="C2" s="71" t="s">
        <v>29</v>
      </c>
      <c r="E2" s="71" t="s">
        <v>7</v>
      </c>
      <c r="F2" s="71" t="s">
        <v>25</v>
      </c>
      <c r="G2" s="78" t="s">
        <v>26</v>
      </c>
      <c r="H2" s="71" t="s">
        <v>27</v>
      </c>
      <c r="I2" s="71" t="s">
        <v>31</v>
      </c>
      <c r="J2" s="78" t="s">
        <v>32</v>
      </c>
      <c r="K2" s="71" t="s">
        <v>33</v>
      </c>
    </row>
    <row r="3" spans="1:11" x14ac:dyDescent="0.25">
      <c r="A3" s="62">
        <v>1</v>
      </c>
      <c r="B3" s="63">
        <v>56.09</v>
      </c>
      <c r="C3" s="63">
        <v>72</v>
      </c>
      <c r="E3" s="70">
        <v>2023</v>
      </c>
      <c r="F3" s="102">
        <v>1</v>
      </c>
      <c r="G3" s="79">
        <f>VLOOKUP(F3,$A$3:$C$11,2,)</f>
        <v>56.09</v>
      </c>
      <c r="H3" s="81">
        <f>VLOOKUP(F3,$A$3:$C$11,3,)</f>
        <v>72</v>
      </c>
      <c r="I3" s="102">
        <v>1</v>
      </c>
      <c r="J3" s="80">
        <f>I3*G3</f>
        <v>56.09</v>
      </c>
      <c r="K3" s="77">
        <f>H3*I3</f>
        <v>72</v>
      </c>
    </row>
    <row r="4" spans="1:11" x14ac:dyDescent="0.25">
      <c r="A4" s="62">
        <v>2</v>
      </c>
      <c r="B4" s="63">
        <v>112.18</v>
      </c>
      <c r="C4" s="63">
        <v>144</v>
      </c>
      <c r="E4" s="70">
        <v>2024</v>
      </c>
      <c r="F4" s="102">
        <v>1</v>
      </c>
      <c r="G4" s="79">
        <f>VLOOKUP(F4,$A$3:$C$11,2,)</f>
        <v>56.09</v>
      </c>
      <c r="H4" s="81">
        <f>VLOOKUP(F4,$A$3:$C$11,3,)</f>
        <v>72</v>
      </c>
      <c r="I4" s="103">
        <v>1</v>
      </c>
      <c r="J4" s="80">
        <f t="shared" ref="J4:J6" si="0">I4*G4</f>
        <v>56.09</v>
      </c>
      <c r="K4" s="77">
        <f>H4*I4</f>
        <v>72</v>
      </c>
    </row>
    <row r="5" spans="1:11" x14ac:dyDescent="0.25">
      <c r="A5" s="62">
        <v>3</v>
      </c>
      <c r="B5" s="63">
        <v>168.27</v>
      </c>
      <c r="C5" s="63">
        <v>216</v>
      </c>
      <c r="E5" s="70">
        <v>2025</v>
      </c>
      <c r="F5" s="102">
        <v>1</v>
      </c>
      <c r="G5" s="79">
        <f>VLOOKUP(F5,$A$3:$C$11,2,)</f>
        <v>56.09</v>
      </c>
      <c r="H5" s="81">
        <f>VLOOKUP(F5,$A$3:$C$11,3,)</f>
        <v>72</v>
      </c>
      <c r="I5" s="103">
        <v>1</v>
      </c>
      <c r="J5" s="80">
        <f t="shared" si="0"/>
        <v>56.09</v>
      </c>
      <c r="K5" s="77">
        <f>H5*I5</f>
        <v>72</v>
      </c>
    </row>
    <row r="6" spans="1:11" x14ac:dyDescent="0.25">
      <c r="A6" s="62">
        <v>4</v>
      </c>
      <c r="B6" s="63">
        <v>224.36</v>
      </c>
      <c r="C6" s="63">
        <v>288</v>
      </c>
      <c r="E6" s="70">
        <v>2026</v>
      </c>
      <c r="F6" s="102">
        <v>1</v>
      </c>
      <c r="G6" s="79">
        <f>VLOOKUP(F6,$A$3:$C$11,2,)</f>
        <v>56.09</v>
      </c>
      <c r="H6" s="81">
        <f>VLOOKUP(F6,$A$3:$C$11,3,)</f>
        <v>72</v>
      </c>
      <c r="I6" s="103">
        <v>1</v>
      </c>
      <c r="J6" s="80">
        <f t="shared" si="0"/>
        <v>56.09</v>
      </c>
      <c r="K6" s="77">
        <f>H6*I6</f>
        <v>72</v>
      </c>
    </row>
    <row r="7" spans="1:11" ht="15.75" thickBot="1" x14ac:dyDescent="0.3">
      <c r="A7" s="62">
        <v>5</v>
      </c>
      <c r="B7" s="63">
        <v>280.45</v>
      </c>
      <c r="C7" s="63">
        <v>360</v>
      </c>
      <c r="E7" s="69"/>
      <c r="F7" s="69"/>
      <c r="G7" s="7"/>
      <c r="H7" s="7"/>
      <c r="I7" s="7"/>
      <c r="J7" s="90">
        <f>SUM(J3:J6)</f>
        <v>224.36</v>
      </c>
      <c r="K7" s="90">
        <f>SUM(K3:K6)</f>
        <v>288</v>
      </c>
    </row>
    <row r="8" spans="1:11" ht="15.75" thickTop="1" x14ac:dyDescent="0.25">
      <c r="A8" s="62">
        <v>6</v>
      </c>
      <c r="B8" s="63">
        <v>336.54</v>
      </c>
      <c r="C8" s="63">
        <v>432</v>
      </c>
    </row>
    <row r="9" spans="1:11" x14ac:dyDescent="0.25">
      <c r="A9" s="62">
        <v>7</v>
      </c>
      <c r="B9" s="63">
        <v>392.62</v>
      </c>
      <c r="C9" s="63">
        <v>504</v>
      </c>
    </row>
    <row r="10" spans="1:11" x14ac:dyDescent="0.25">
      <c r="A10" s="62">
        <v>8</v>
      </c>
      <c r="B10" s="63">
        <v>448.71</v>
      </c>
      <c r="C10" s="63">
        <v>576</v>
      </c>
    </row>
    <row r="11" spans="1:11" x14ac:dyDescent="0.25">
      <c r="A11" s="62">
        <v>9</v>
      </c>
      <c r="B11" s="63">
        <v>504.8</v>
      </c>
      <c r="C11" s="63">
        <v>648</v>
      </c>
    </row>
    <row r="14" spans="1:11" x14ac:dyDescent="0.25">
      <c r="A14" s="301" t="s">
        <v>54</v>
      </c>
      <c r="B14" s="301"/>
      <c r="C14" s="301"/>
      <c r="E14" s="301" t="s">
        <v>34</v>
      </c>
      <c r="F14" s="301"/>
      <c r="G14" s="301"/>
      <c r="H14" s="302"/>
      <c r="I14" s="302"/>
      <c r="J14" s="302"/>
      <c r="K14" s="226"/>
    </row>
    <row r="15" spans="1:11" ht="45" x14ac:dyDescent="0.25">
      <c r="A15" s="91" t="s">
        <v>25</v>
      </c>
      <c r="B15" s="71" t="s">
        <v>28</v>
      </c>
      <c r="C15" s="71" t="s">
        <v>29</v>
      </c>
      <c r="E15" s="71" t="s">
        <v>7</v>
      </c>
      <c r="F15" s="71" t="s">
        <v>25</v>
      </c>
      <c r="G15" s="78" t="s">
        <v>26</v>
      </c>
      <c r="H15" s="71" t="s">
        <v>27</v>
      </c>
      <c r="I15" s="71" t="s">
        <v>31</v>
      </c>
      <c r="J15" s="78" t="s">
        <v>32</v>
      </c>
      <c r="K15" s="71" t="s">
        <v>33</v>
      </c>
    </row>
    <row r="16" spans="1:11" x14ac:dyDescent="0.25">
      <c r="A16" s="214">
        <v>9.5</v>
      </c>
      <c r="B16" s="213">
        <v>532.85</v>
      </c>
      <c r="C16" s="213">
        <v>604</v>
      </c>
      <c r="E16" s="70">
        <v>2023</v>
      </c>
      <c r="F16" s="102">
        <v>10</v>
      </c>
      <c r="G16" s="79">
        <f>VLOOKUP(F16,$A$16:$C$26,2,)</f>
        <v>560.89</v>
      </c>
      <c r="H16" s="81">
        <f>VLOOKUP(F16,$A$16:$C$26,3,)</f>
        <v>634</v>
      </c>
      <c r="I16" s="102">
        <v>1</v>
      </c>
      <c r="J16" s="80">
        <f>I16*G16</f>
        <v>560.89</v>
      </c>
      <c r="K16" s="77">
        <f>H16*I16</f>
        <v>634</v>
      </c>
    </row>
    <row r="17" spans="1:11" x14ac:dyDescent="0.25">
      <c r="A17" s="214">
        <v>10</v>
      </c>
      <c r="B17" s="213">
        <v>560.89</v>
      </c>
      <c r="C17" s="213">
        <v>634</v>
      </c>
      <c r="E17" s="70">
        <v>2024</v>
      </c>
      <c r="F17" s="102">
        <v>11</v>
      </c>
      <c r="G17" s="79">
        <f>VLOOKUP(F17,$A$16:$C$26,2,)</f>
        <v>616.98</v>
      </c>
      <c r="H17" s="81">
        <f>VLOOKUP(F17,$A$16:$C$26,3,)</f>
        <v>692</v>
      </c>
      <c r="I17" s="103">
        <v>1</v>
      </c>
      <c r="J17" s="80">
        <f t="shared" ref="J17:J19" si="1">I17*G17</f>
        <v>616.98</v>
      </c>
      <c r="K17" s="77">
        <f>H17*I17</f>
        <v>692</v>
      </c>
    </row>
    <row r="18" spans="1:11" x14ac:dyDescent="0.25">
      <c r="A18" s="62">
        <v>11</v>
      </c>
      <c r="B18" s="63">
        <v>616.98</v>
      </c>
      <c r="C18" s="63">
        <v>692</v>
      </c>
      <c r="E18" s="70">
        <v>2025</v>
      </c>
      <c r="F18" s="102">
        <v>12</v>
      </c>
      <c r="G18" s="79">
        <f>VLOOKUP(F18,$A$16:$C$26,2,)</f>
        <v>673.07</v>
      </c>
      <c r="H18" s="81">
        <f>VLOOKUP(F18,$A$16:$C$26,3,)</f>
        <v>756</v>
      </c>
      <c r="I18" s="103">
        <v>1</v>
      </c>
      <c r="J18" s="80">
        <f t="shared" si="1"/>
        <v>673.07</v>
      </c>
      <c r="K18" s="77">
        <f>H18*I18</f>
        <v>756</v>
      </c>
    </row>
    <row r="19" spans="1:11" x14ac:dyDescent="0.25">
      <c r="A19" s="62">
        <v>12</v>
      </c>
      <c r="B19" s="63">
        <v>673.07</v>
      </c>
      <c r="C19" s="63">
        <v>756</v>
      </c>
      <c r="E19" s="70">
        <v>2026</v>
      </c>
      <c r="F19" s="102">
        <v>13</v>
      </c>
      <c r="G19" s="79">
        <f>VLOOKUP(F19,$A$16:$C$26,2,)</f>
        <v>729.16</v>
      </c>
      <c r="H19" s="81">
        <f>VLOOKUP(F19,$A$16:$C$26,3,)</f>
        <v>817</v>
      </c>
      <c r="I19" s="103">
        <v>1</v>
      </c>
      <c r="J19" s="80">
        <f t="shared" si="1"/>
        <v>729.16</v>
      </c>
      <c r="K19" s="77">
        <f>H19*I19</f>
        <v>817</v>
      </c>
    </row>
    <row r="20" spans="1:11" ht="15.75" thickBot="1" x14ac:dyDescent="0.3">
      <c r="A20" s="62">
        <v>13</v>
      </c>
      <c r="B20" s="63">
        <v>729.16</v>
      </c>
      <c r="C20" s="63">
        <v>817</v>
      </c>
      <c r="E20" s="69"/>
      <c r="F20" s="69"/>
      <c r="G20" s="7"/>
      <c r="H20" s="7"/>
      <c r="I20" s="7"/>
      <c r="J20" s="90">
        <f>SUM(J16:J19)</f>
        <v>2580.1</v>
      </c>
      <c r="K20" s="90">
        <f>SUM(K16:K19)</f>
        <v>2899</v>
      </c>
    </row>
    <row r="21" spans="1:11" ht="15.75" thickTop="1" x14ac:dyDescent="0.25">
      <c r="A21" s="62">
        <v>14</v>
      </c>
      <c r="B21" s="63">
        <v>785.25</v>
      </c>
      <c r="C21" s="63">
        <v>878</v>
      </c>
    </row>
    <row r="22" spans="1:11" x14ac:dyDescent="0.25">
      <c r="A22" s="62">
        <v>15</v>
      </c>
      <c r="B22" s="63">
        <v>841.34</v>
      </c>
      <c r="C22" s="63">
        <v>939</v>
      </c>
    </row>
    <row r="23" spans="1:11" x14ac:dyDescent="0.25">
      <c r="A23" s="62">
        <v>16</v>
      </c>
      <c r="B23" s="63">
        <v>897.43</v>
      </c>
      <c r="C23" s="63">
        <v>1000</v>
      </c>
    </row>
    <row r="24" spans="1:11" x14ac:dyDescent="0.25">
      <c r="A24" s="62">
        <v>17</v>
      </c>
      <c r="B24" s="63">
        <v>953.52</v>
      </c>
      <c r="C24" s="63">
        <v>1061</v>
      </c>
    </row>
    <row r="25" spans="1:11" x14ac:dyDescent="0.25">
      <c r="A25" s="62">
        <v>18</v>
      </c>
      <c r="B25" s="63">
        <v>1009.61</v>
      </c>
      <c r="C25" s="63">
        <v>1122</v>
      </c>
    </row>
    <row r="26" spans="1:11" x14ac:dyDescent="0.25">
      <c r="A26" s="62">
        <v>19</v>
      </c>
      <c r="B26" s="63">
        <v>1065.69</v>
      </c>
      <c r="C26" s="63">
        <v>1183</v>
      </c>
    </row>
  </sheetData>
  <mergeCells count="6">
    <mergeCell ref="A1:C1"/>
    <mergeCell ref="E1:G1"/>
    <mergeCell ref="H1:J1"/>
    <mergeCell ref="A14:C14"/>
    <mergeCell ref="E14:G14"/>
    <mergeCell ref="H14:J14"/>
  </mergeCells>
  <dataValidations count="2">
    <dataValidation type="list" allowBlank="1" showInputMessage="1" showErrorMessage="1" sqref="F16:F19">
      <formula1>$A$16:$A$26</formula1>
    </dataValidation>
    <dataValidation type="list" allowBlank="1" showInputMessage="1" showErrorMessage="1" sqref="F3:F6">
      <formula1>$A$3:$A$11</formula1>
    </dataValidation>
  </dataValidations>
  <pageMargins left="0.7" right="0.7" top="0.78740157499999996" bottom="0.78740157499999996" header="0.3" footer="0.3"/>
  <pageSetup paperSize="9" scale="87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110" zoomScaleNormal="110" workbookViewId="0">
      <selection activeCell="C19" sqref="C19"/>
    </sheetView>
  </sheetViews>
  <sheetFormatPr baseColWidth="10" defaultRowHeight="15" x14ac:dyDescent="0.25"/>
  <cols>
    <col min="1" max="1" width="9" bestFit="1" customWidth="1"/>
    <col min="2" max="2" width="18.7109375" customWidth="1"/>
    <col min="3" max="3" width="20.42578125" customWidth="1"/>
    <col min="4" max="4" width="2.85546875" customWidth="1"/>
    <col min="5" max="5" width="12.5703125" bestFit="1" customWidth="1"/>
    <col min="6" max="6" width="18.5703125" customWidth="1"/>
    <col min="7" max="7" width="19.42578125" customWidth="1"/>
    <col min="8" max="8" width="15.5703125" customWidth="1"/>
    <col min="10" max="10" width="19.28515625" customWidth="1"/>
    <col min="11" max="11" width="17.7109375" customWidth="1"/>
  </cols>
  <sheetData>
    <row r="1" spans="1:11" x14ac:dyDescent="0.25">
      <c r="A1" s="301" t="s">
        <v>57</v>
      </c>
      <c r="B1" s="301"/>
      <c r="C1" s="301"/>
      <c r="E1" s="301" t="s">
        <v>34</v>
      </c>
      <c r="F1" s="301"/>
      <c r="G1" s="301"/>
      <c r="H1" s="302"/>
      <c r="I1" s="302"/>
      <c r="J1" s="302"/>
      <c r="K1" s="245"/>
    </row>
    <row r="2" spans="1:11" ht="45" x14ac:dyDescent="0.25">
      <c r="A2" s="91" t="s">
        <v>25</v>
      </c>
      <c r="B2" s="71" t="s">
        <v>28</v>
      </c>
      <c r="C2" s="71" t="s">
        <v>29</v>
      </c>
      <c r="E2" s="71" t="s">
        <v>7</v>
      </c>
      <c r="F2" s="71" t="s">
        <v>25</v>
      </c>
      <c r="G2" s="78" t="s">
        <v>26</v>
      </c>
      <c r="H2" s="71" t="s">
        <v>27</v>
      </c>
      <c r="I2" s="71" t="s">
        <v>31</v>
      </c>
      <c r="J2" s="78" t="s">
        <v>32</v>
      </c>
      <c r="K2" s="71" t="s">
        <v>33</v>
      </c>
    </row>
    <row r="3" spans="1:11" x14ac:dyDescent="0.25">
      <c r="A3" s="62">
        <v>1</v>
      </c>
      <c r="B3" s="246">
        <v>82.61</v>
      </c>
      <c r="C3" s="246">
        <v>107</v>
      </c>
      <c r="E3" s="70">
        <v>2023</v>
      </c>
      <c r="F3" s="102">
        <v>1</v>
      </c>
      <c r="G3" s="79">
        <f>VLOOKUP(F3,$A$3:$C$8,2,)</f>
        <v>82.61</v>
      </c>
      <c r="H3" s="81">
        <f>VLOOKUP(F3,$A$3:$C$8,3,)</f>
        <v>107</v>
      </c>
      <c r="I3" s="102">
        <v>4</v>
      </c>
      <c r="J3" s="80">
        <f>I3*G3</f>
        <v>330.44</v>
      </c>
      <c r="K3" s="77">
        <f>H3*I3</f>
        <v>428</v>
      </c>
    </row>
    <row r="4" spans="1:11" x14ac:dyDescent="0.25">
      <c r="A4" s="62">
        <v>2</v>
      </c>
      <c r="B4" s="246">
        <v>165.22</v>
      </c>
      <c r="C4" s="246">
        <v>213</v>
      </c>
      <c r="E4" s="70">
        <v>2024</v>
      </c>
      <c r="F4" s="102">
        <v>1</v>
      </c>
      <c r="G4" s="79">
        <f t="shared" ref="G4:G6" si="0">VLOOKUP(F4,$A$3:$C$8,2,)</f>
        <v>82.61</v>
      </c>
      <c r="H4" s="81">
        <f>VLOOKUP(F4,$A$3:$C$8,3,)</f>
        <v>107</v>
      </c>
      <c r="I4" s="103">
        <v>1</v>
      </c>
      <c r="J4" s="80">
        <f t="shared" ref="J4:J6" si="1">I4*G4</f>
        <v>82.61</v>
      </c>
      <c r="K4" s="77">
        <f>H4*I4</f>
        <v>107</v>
      </c>
    </row>
    <row r="5" spans="1:11" x14ac:dyDescent="0.25">
      <c r="A5" s="62">
        <v>3</v>
      </c>
      <c r="B5" s="246">
        <v>247.84</v>
      </c>
      <c r="C5" s="246">
        <v>319</v>
      </c>
      <c r="E5" s="70">
        <v>2025</v>
      </c>
      <c r="F5" s="102">
        <v>1</v>
      </c>
      <c r="G5" s="79">
        <f t="shared" si="0"/>
        <v>82.61</v>
      </c>
      <c r="H5" s="81">
        <f>VLOOKUP(F5,$A$3:$C$8,3,)</f>
        <v>107</v>
      </c>
      <c r="I5" s="103">
        <v>3</v>
      </c>
      <c r="J5" s="80">
        <f t="shared" si="1"/>
        <v>247.82999999999998</v>
      </c>
      <c r="K5" s="77">
        <f>H5*I5</f>
        <v>321</v>
      </c>
    </row>
    <row r="6" spans="1:11" x14ac:dyDescent="0.25">
      <c r="A6" s="62">
        <v>4</v>
      </c>
      <c r="B6" s="246">
        <v>330.45</v>
      </c>
      <c r="C6" s="246">
        <v>425</v>
      </c>
      <c r="E6" s="70">
        <v>2026</v>
      </c>
      <c r="F6" s="102">
        <v>1</v>
      </c>
      <c r="G6" s="79">
        <f t="shared" si="0"/>
        <v>82.61</v>
      </c>
      <c r="H6" s="81">
        <f>VLOOKUP(F6,$A$3:$C$8,3,)</f>
        <v>107</v>
      </c>
      <c r="I6" s="103">
        <v>6</v>
      </c>
      <c r="J6" s="80">
        <f t="shared" si="1"/>
        <v>495.65999999999997</v>
      </c>
      <c r="K6" s="77">
        <f>H6*I6</f>
        <v>642</v>
      </c>
    </row>
    <row r="7" spans="1:11" ht="15.75" thickBot="1" x14ac:dyDescent="0.3">
      <c r="A7" s="62">
        <v>5</v>
      </c>
      <c r="B7" s="246">
        <v>413.06</v>
      </c>
      <c r="C7" s="246">
        <v>531</v>
      </c>
      <c r="E7" s="69"/>
      <c r="F7" s="69"/>
      <c r="G7" s="7"/>
      <c r="H7" s="7"/>
      <c r="I7" s="7"/>
      <c r="J7" s="90">
        <f>SUM(J3:J6)</f>
        <v>1156.54</v>
      </c>
      <c r="K7" s="90">
        <f>SUM(K3:K6)</f>
        <v>1498</v>
      </c>
    </row>
    <row r="8" spans="1:11" ht="15.75" thickTop="1" x14ac:dyDescent="0.25">
      <c r="A8" s="62">
        <v>6</v>
      </c>
      <c r="B8" s="246">
        <v>495.67</v>
      </c>
      <c r="C8" s="246">
        <v>637</v>
      </c>
    </row>
    <row r="11" spans="1:11" x14ac:dyDescent="0.25">
      <c r="A11" s="301" t="s">
        <v>58</v>
      </c>
      <c r="B11" s="301"/>
      <c r="C11" s="301"/>
      <c r="E11" s="301" t="s">
        <v>34</v>
      </c>
      <c r="F11" s="301"/>
      <c r="G11" s="301"/>
      <c r="H11" s="302"/>
      <c r="I11" s="302"/>
      <c r="J11" s="302"/>
      <c r="K11" s="245"/>
    </row>
    <row r="12" spans="1:11" ht="45" x14ac:dyDescent="0.25">
      <c r="A12" s="91" t="s">
        <v>25</v>
      </c>
      <c r="B12" s="71" t="s">
        <v>28</v>
      </c>
      <c r="C12" s="71" t="s">
        <v>29</v>
      </c>
      <c r="E12" s="71" t="s">
        <v>7</v>
      </c>
      <c r="F12" s="71" t="s">
        <v>25</v>
      </c>
      <c r="G12" s="78" t="s">
        <v>26</v>
      </c>
      <c r="H12" s="71" t="s">
        <v>27</v>
      </c>
      <c r="I12" s="71" t="s">
        <v>31</v>
      </c>
      <c r="J12" s="78" t="s">
        <v>32</v>
      </c>
      <c r="K12" s="71" t="s">
        <v>33</v>
      </c>
    </row>
    <row r="13" spans="1:11" x14ac:dyDescent="0.25">
      <c r="A13" s="62">
        <v>7</v>
      </c>
      <c r="B13" s="246">
        <v>578.28</v>
      </c>
      <c r="C13" s="246">
        <v>737</v>
      </c>
      <c r="E13" s="70">
        <v>2023</v>
      </c>
      <c r="F13" s="102">
        <v>7</v>
      </c>
      <c r="G13" s="79">
        <f>VLOOKUP(F13,$A$13:$C$26,2,)</f>
        <v>578.28</v>
      </c>
      <c r="H13" s="81">
        <f>VLOOKUP(F13,$A$13:$C$26,3,)</f>
        <v>737</v>
      </c>
      <c r="I13" s="102">
        <v>1</v>
      </c>
      <c r="J13" s="80">
        <f>I13*G13</f>
        <v>578.28</v>
      </c>
      <c r="K13" s="77">
        <f>H13*I13</f>
        <v>737</v>
      </c>
    </row>
    <row r="14" spans="1:11" x14ac:dyDescent="0.25">
      <c r="A14" s="62">
        <v>8</v>
      </c>
      <c r="B14" s="246">
        <v>660.9</v>
      </c>
      <c r="C14" s="246">
        <v>835</v>
      </c>
      <c r="E14" s="70">
        <v>2024</v>
      </c>
      <c r="F14" s="102">
        <v>7</v>
      </c>
      <c r="G14" s="79">
        <f t="shared" ref="G14:G16" si="2">VLOOKUP(F14,$A$13:$C$26,2,)</f>
        <v>578.28</v>
      </c>
      <c r="H14" s="81">
        <f t="shared" ref="H14:H16" si="3">VLOOKUP(F14,$A$13:$C$26,3,)</f>
        <v>737</v>
      </c>
      <c r="I14" s="103">
        <v>3</v>
      </c>
      <c r="J14" s="80">
        <f t="shared" ref="J14:J16" si="4">I14*G14</f>
        <v>1734.84</v>
      </c>
      <c r="K14" s="77">
        <f>H14*I14</f>
        <v>2211</v>
      </c>
    </row>
    <row r="15" spans="1:11" x14ac:dyDescent="0.25">
      <c r="A15" s="62">
        <v>9</v>
      </c>
      <c r="B15" s="246">
        <v>743.51</v>
      </c>
      <c r="C15" s="246">
        <v>932</v>
      </c>
      <c r="E15" s="70">
        <v>2025</v>
      </c>
      <c r="F15" s="102">
        <v>7</v>
      </c>
      <c r="G15" s="79">
        <f t="shared" si="2"/>
        <v>578.28</v>
      </c>
      <c r="H15" s="81">
        <f t="shared" si="3"/>
        <v>737</v>
      </c>
      <c r="I15" s="103">
        <v>5</v>
      </c>
      <c r="J15" s="80">
        <f t="shared" si="4"/>
        <v>2891.3999999999996</v>
      </c>
      <c r="K15" s="77">
        <f>H15*I15</f>
        <v>3685</v>
      </c>
    </row>
    <row r="16" spans="1:11" x14ac:dyDescent="0.25">
      <c r="A16" s="62">
        <v>9.5</v>
      </c>
      <c r="B16" s="246">
        <v>784.81</v>
      </c>
      <c r="C16" s="246">
        <v>981</v>
      </c>
      <c r="E16" s="70">
        <v>2026</v>
      </c>
      <c r="F16" s="102">
        <v>7</v>
      </c>
      <c r="G16" s="79">
        <f t="shared" si="2"/>
        <v>578.28</v>
      </c>
      <c r="H16" s="81">
        <f t="shared" si="3"/>
        <v>737</v>
      </c>
      <c r="I16" s="103">
        <v>4</v>
      </c>
      <c r="J16" s="80">
        <f t="shared" si="4"/>
        <v>2313.12</v>
      </c>
      <c r="K16" s="77">
        <f>H16*I16</f>
        <v>2948</v>
      </c>
    </row>
    <row r="17" spans="1:11" ht="15.75" thickBot="1" x14ac:dyDescent="0.3">
      <c r="A17" s="62">
        <v>10</v>
      </c>
      <c r="B17" s="246">
        <v>826.12</v>
      </c>
      <c r="C17" s="246">
        <v>1030</v>
      </c>
      <c r="E17" s="69"/>
      <c r="F17" s="69"/>
      <c r="G17" s="7"/>
      <c r="H17" s="7"/>
      <c r="I17" s="7"/>
      <c r="J17" s="90">
        <f>SUM(J13:J16)</f>
        <v>7517.6399999999994</v>
      </c>
      <c r="K17" s="90">
        <f>SUM(K13:K16)</f>
        <v>9581</v>
      </c>
    </row>
    <row r="18" spans="1:11" ht="15.75" thickTop="1" x14ac:dyDescent="0.25">
      <c r="A18" s="62">
        <v>11</v>
      </c>
      <c r="B18" s="246">
        <v>908.73</v>
      </c>
      <c r="C18" s="246">
        <v>1127</v>
      </c>
    </row>
    <row r="19" spans="1:11" x14ac:dyDescent="0.25">
      <c r="A19" s="62">
        <v>12</v>
      </c>
      <c r="B19" s="246">
        <v>991.34</v>
      </c>
      <c r="C19" s="246">
        <v>1125</v>
      </c>
    </row>
    <row r="20" spans="1:11" x14ac:dyDescent="0.25">
      <c r="A20" s="62">
        <v>13</v>
      </c>
      <c r="B20" s="246">
        <v>1073.96</v>
      </c>
      <c r="C20" s="246">
        <v>1323</v>
      </c>
    </row>
    <row r="21" spans="1:11" x14ac:dyDescent="0.25">
      <c r="A21" s="62">
        <v>14</v>
      </c>
      <c r="B21" s="246">
        <v>1156.57</v>
      </c>
      <c r="C21" s="246">
        <v>1420</v>
      </c>
    </row>
    <row r="22" spans="1:11" x14ac:dyDescent="0.25">
      <c r="A22" s="62">
        <v>15</v>
      </c>
      <c r="B22" s="246">
        <v>1239.18</v>
      </c>
      <c r="C22" s="246">
        <v>1518</v>
      </c>
    </row>
    <row r="23" spans="1:11" x14ac:dyDescent="0.25">
      <c r="A23" s="62">
        <v>16</v>
      </c>
      <c r="B23" s="246">
        <v>1321.79</v>
      </c>
      <c r="C23" s="246">
        <v>1615</v>
      </c>
    </row>
    <row r="24" spans="1:11" x14ac:dyDescent="0.25">
      <c r="A24" s="62">
        <v>17</v>
      </c>
      <c r="B24" s="246">
        <v>1404.4</v>
      </c>
      <c r="C24" s="246">
        <v>1713</v>
      </c>
    </row>
    <row r="25" spans="1:11" x14ac:dyDescent="0.25">
      <c r="A25" s="62">
        <v>18</v>
      </c>
      <c r="B25" s="246">
        <v>1487.02</v>
      </c>
      <c r="C25" s="246">
        <v>1811</v>
      </c>
    </row>
    <row r="26" spans="1:11" x14ac:dyDescent="0.25">
      <c r="A26" s="62">
        <v>19</v>
      </c>
      <c r="B26" s="246">
        <v>1569.63</v>
      </c>
      <c r="C26" s="246">
        <v>1908</v>
      </c>
    </row>
  </sheetData>
  <mergeCells count="6">
    <mergeCell ref="A1:C1"/>
    <mergeCell ref="E1:G1"/>
    <mergeCell ref="H1:J1"/>
    <mergeCell ref="A11:C11"/>
    <mergeCell ref="E11:G11"/>
    <mergeCell ref="H11:J11"/>
  </mergeCells>
  <dataValidations count="2">
    <dataValidation type="list" allowBlank="1" showInputMessage="1" showErrorMessage="1" sqref="F13:F16">
      <formula1>$A$13:$A$26</formula1>
    </dataValidation>
    <dataValidation type="list" allowBlank="1" showInputMessage="1" showErrorMessage="1" sqref="F3:F6">
      <formula1>$A$3:$A$8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B1" zoomScale="80" zoomScaleNormal="80" workbookViewId="0">
      <selection activeCell="C16" sqref="C16"/>
    </sheetView>
  </sheetViews>
  <sheetFormatPr baseColWidth="10" defaultRowHeight="15" x14ac:dyDescent="0.25"/>
  <cols>
    <col min="2" max="2" width="12.140625" bestFit="1" customWidth="1"/>
    <col min="3" max="3" width="14.5703125" customWidth="1"/>
    <col min="4" max="4" width="17.28515625" customWidth="1"/>
    <col min="5" max="5" width="10.28515625" bestFit="1" customWidth="1"/>
    <col min="6" max="6" width="18.5703125" customWidth="1"/>
    <col min="7" max="7" width="1.28515625" customWidth="1"/>
    <col min="8" max="8" width="14.42578125" customWidth="1"/>
    <col min="9" max="9" width="12.42578125" bestFit="1" customWidth="1"/>
    <col min="10" max="10" width="19.85546875" bestFit="1" customWidth="1"/>
    <col min="11" max="11" width="17.28515625" customWidth="1"/>
    <col min="12" max="12" width="16.140625" customWidth="1"/>
    <col min="13" max="13" width="1" customWidth="1"/>
    <col min="14" max="14" width="13.42578125" customWidth="1"/>
    <col min="15" max="15" width="15.28515625" customWidth="1"/>
    <col min="16" max="16" width="14.85546875" customWidth="1"/>
    <col min="17" max="17" width="20" customWidth="1"/>
    <col min="18" max="18" width="15.42578125" customWidth="1"/>
  </cols>
  <sheetData>
    <row r="1" spans="1:19" ht="21" x14ac:dyDescent="0.35">
      <c r="A1" s="32" t="s">
        <v>19</v>
      </c>
    </row>
    <row r="2" spans="1:19" x14ac:dyDescent="0.25">
      <c r="A2" s="4" t="s">
        <v>18</v>
      </c>
      <c r="B2" s="3"/>
      <c r="C2" s="12"/>
      <c r="D2" s="3"/>
      <c r="E2" s="3"/>
      <c r="F2" s="3"/>
      <c r="G2" s="3"/>
      <c r="H2" s="3"/>
    </row>
    <row r="3" spans="1:19" x14ac:dyDescent="0.25">
      <c r="B3" s="5"/>
      <c r="C3" s="13"/>
      <c r="D3" s="1"/>
      <c r="E3" s="2"/>
    </row>
    <row r="4" spans="1:19" x14ac:dyDescent="0.25">
      <c r="A4" s="21" t="s">
        <v>11</v>
      </c>
      <c r="B4" s="6"/>
      <c r="C4" s="14"/>
      <c r="D4" s="1"/>
      <c r="E4" s="2"/>
    </row>
    <row r="5" spans="1:19" ht="15.75" thickBot="1" x14ac:dyDescent="0.3"/>
    <row r="6" spans="1:19" ht="15.75" thickBot="1" x14ac:dyDescent="0.3">
      <c r="C6" s="260" t="s">
        <v>24</v>
      </c>
      <c r="D6" s="261"/>
      <c r="E6" s="261"/>
      <c r="F6" s="261"/>
      <c r="G6" s="261"/>
      <c r="H6" s="261"/>
      <c r="I6" s="261"/>
      <c r="J6" s="261"/>
      <c r="K6" s="262"/>
      <c r="L6" s="48"/>
    </row>
    <row r="7" spans="1:19" ht="15.75" thickBot="1" x14ac:dyDescent="0.3">
      <c r="C7" s="263" t="s">
        <v>42</v>
      </c>
      <c r="D7" s="264"/>
      <c r="E7" s="265" t="s">
        <v>43</v>
      </c>
      <c r="F7" s="266"/>
      <c r="G7" s="266"/>
      <c r="H7" s="266"/>
      <c r="I7" s="266"/>
      <c r="J7" s="266"/>
      <c r="K7" s="267"/>
      <c r="L7" s="131"/>
    </row>
    <row r="8" spans="1:19" ht="50.25" customHeight="1" x14ac:dyDescent="0.25">
      <c r="A8" s="122" t="s">
        <v>9</v>
      </c>
      <c r="B8" s="121" t="s">
        <v>7</v>
      </c>
      <c r="C8" s="135" t="s">
        <v>2</v>
      </c>
      <c r="D8" s="137" t="s">
        <v>41</v>
      </c>
      <c r="E8" s="149" t="s">
        <v>6</v>
      </c>
      <c r="F8" s="57" t="s">
        <v>22</v>
      </c>
      <c r="G8" s="268" t="s">
        <v>21</v>
      </c>
      <c r="H8" s="269"/>
      <c r="I8" s="56" t="s">
        <v>8</v>
      </c>
      <c r="J8" s="57" t="s">
        <v>10</v>
      </c>
      <c r="K8" s="55" t="s">
        <v>1</v>
      </c>
      <c r="L8" s="49"/>
    </row>
    <row r="9" spans="1:19" ht="7.5" customHeight="1" x14ac:dyDescent="0.25">
      <c r="A9" s="125"/>
      <c r="B9" s="129"/>
      <c r="C9" s="41"/>
      <c r="D9" s="138"/>
      <c r="E9" s="65"/>
      <c r="F9" s="35"/>
      <c r="G9" s="270"/>
      <c r="H9" s="271"/>
      <c r="I9" s="16"/>
      <c r="J9" s="65"/>
      <c r="K9" s="136"/>
      <c r="L9" s="50"/>
      <c r="S9" s="34"/>
    </row>
    <row r="10" spans="1:19" x14ac:dyDescent="0.25">
      <c r="A10" s="42" t="s">
        <v>4</v>
      </c>
      <c r="B10" s="218" t="s">
        <v>59</v>
      </c>
      <c r="C10" s="153">
        <v>2994.05</v>
      </c>
      <c r="D10" s="154">
        <f>C10*0.8814</f>
        <v>2638.9556699999998</v>
      </c>
      <c r="E10" s="155">
        <f>C10*1.275</f>
        <v>3817.4137500000002</v>
      </c>
      <c r="F10" s="156">
        <f>E10*0.8814</f>
        <v>3364.66847925</v>
      </c>
      <c r="G10" s="258">
        <f t="shared" ref="G10" si="0">F10/12</f>
        <v>280.3890399375</v>
      </c>
      <c r="H10" s="259"/>
      <c r="I10" s="10">
        <v>1</v>
      </c>
      <c r="J10" s="72">
        <f>(E10+G10)*I10</f>
        <v>4097.8027899375002</v>
      </c>
      <c r="K10" s="37">
        <f>J10*12</f>
        <v>49173.633479249998</v>
      </c>
      <c r="L10" s="1"/>
      <c r="Q10" s="2"/>
    </row>
    <row r="11" spans="1:19" x14ac:dyDescent="0.25">
      <c r="A11" s="42"/>
      <c r="B11" s="218" t="s">
        <v>60</v>
      </c>
      <c r="C11" s="153">
        <v>2994.05</v>
      </c>
      <c r="D11" s="154">
        <f>D10</f>
        <v>2638.9556699999998</v>
      </c>
      <c r="E11" s="155">
        <f t="shared" ref="E11:E13" si="1">C11*1.275</f>
        <v>3817.4137500000002</v>
      </c>
      <c r="F11" s="156">
        <f>F10</f>
        <v>3364.66847925</v>
      </c>
      <c r="G11" s="258">
        <f t="shared" ref="G11" si="2">F11/12</f>
        <v>280.3890399375</v>
      </c>
      <c r="H11" s="259"/>
      <c r="I11" s="10">
        <v>1</v>
      </c>
      <c r="J11" s="72">
        <f>(E11+G11)*I11</f>
        <v>4097.8027899375002</v>
      </c>
      <c r="K11" s="37">
        <f>J11*12</f>
        <v>49173.633479249998</v>
      </c>
      <c r="L11" s="1"/>
      <c r="Q11" s="2"/>
    </row>
    <row r="12" spans="1:19" x14ac:dyDescent="0.25">
      <c r="A12" s="43"/>
      <c r="B12" s="66">
        <v>2025</v>
      </c>
      <c r="C12" s="153">
        <v>2994.05</v>
      </c>
      <c r="D12" s="154">
        <f t="shared" ref="D12:D13" si="3">C12*0.8814</f>
        <v>2638.9556699999998</v>
      </c>
      <c r="E12" s="155">
        <f t="shared" si="1"/>
        <v>3817.4137500000002</v>
      </c>
      <c r="F12" s="156">
        <f t="shared" ref="F12:F13" si="4">E12*0.8814</f>
        <v>3364.66847925</v>
      </c>
      <c r="G12" s="258">
        <f t="shared" ref="G12:G13" si="5">F12/12</f>
        <v>280.3890399375</v>
      </c>
      <c r="H12" s="259"/>
      <c r="I12" s="10">
        <v>1</v>
      </c>
      <c r="J12" s="72">
        <f t="shared" ref="J12:J13" si="6">(E12+G12)*I12</f>
        <v>4097.8027899375002</v>
      </c>
      <c r="K12" s="37">
        <f t="shared" ref="K12:K13" si="7">J12*12</f>
        <v>49173.633479249998</v>
      </c>
      <c r="L12" s="1"/>
      <c r="Q12" s="2"/>
    </row>
    <row r="13" spans="1:19" x14ac:dyDescent="0.25">
      <c r="A13" s="43"/>
      <c r="B13" s="66">
        <v>2026</v>
      </c>
      <c r="C13" s="153">
        <v>2994.05</v>
      </c>
      <c r="D13" s="154">
        <f t="shared" si="3"/>
        <v>2638.9556699999998</v>
      </c>
      <c r="E13" s="155">
        <f t="shared" si="1"/>
        <v>3817.4137500000002</v>
      </c>
      <c r="F13" s="156">
        <f t="shared" si="4"/>
        <v>3364.66847925</v>
      </c>
      <c r="G13" s="258">
        <f t="shared" si="5"/>
        <v>280.3890399375</v>
      </c>
      <c r="H13" s="259"/>
      <c r="I13" s="10">
        <v>1</v>
      </c>
      <c r="J13" s="72">
        <f t="shared" si="6"/>
        <v>4097.8027899375002</v>
      </c>
      <c r="K13" s="37">
        <f t="shared" si="7"/>
        <v>49173.633479249998</v>
      </c>
      <c r="L13" s="1"/>
      <c r="Q13" s="2"/>
    </row>
    <row r="14" spans="1:19" ht="7.5" customHeight="1" x14ac:dyDescent="0.25">
      <c r="A14" s="44"/>
      <c r="B14" s="60"/>
      <c r="C14" s="157"/>
      <c r="D14" s="158"/>
      <c r="E14" s="159"/>
      <c r="F14" s="160"/>
      <c r="G14" s="273"/>
      <c r="H14" s="274"/>
      <c r="I14" s="33"/>
      <c r="J14" s="95"/>
      <c r="K14" s="98"/>
      <c r="L14" s="51"/>
    </row>
    <row r="15" spans="1:19" x14ac:dyDescent="0.25">
      <c r="A15" s="45" t="s">
        <v>5</v>
      </c>
      <c r="B15" s="218" t="s">
        <v>59</v>
      </c>
      <c r="C15" s="161">
        <v>3160.84</v>
      </c>
      <c r="D15" s="162">
        <f>C15*0.8814</f>
        <v>2785.9643759999999</v>
      </c>
      <c r="E15" s="155">
        <f>C15*1.275</f>
        <v>4030.0709999999999</v>
      </c>
      <c r="F15" s="156">
        <f>E15*0.8814</f>
        <v>3552.1045793999997</v>
      </c>
      <c r="G15" s="275">
        <f t="shared" ref="G15:G17" si="8">F15/12</f>
        <v>296.00871494999996</v>
      </c>
      <c r="H15" s="276"/>
      <c r="I15" s="10">
        <v>1</v>
      </c>
      <c r="J15" s="72">
        <f>(E15+G15)*I15</f>
        <v>4326.0797149499995</v>
      </c>
      <c r="K15" s="37">
        <f t="shared" ref="K15:K18" si="9">J15*12</f>
        <v>51912.956579399994</v>
      </c>
      <c r="L15" s="1"/>
    </row>
    <row r="16" spans="1:19" x14ac:dyDescent="0.25">
      <c r="A16" s="45"/>
      <c r="B16" s="218" t="s">
        <v>60</v>
      </c>
      <c r="C16" s="161">
        <v>3160.84</v>
      </c>
      <c r="D16" s="162">
        <f>D15</f>
        <v>2785.9643759999999</v>
      </c>
      <c r="E16" s="155">
        <f>C16*1.275</f>
        <v>4030.0709999999999</v>
      </c>
      <c r="F16" s="156">
        <f>F15</f>
        <v>3552.1045793999997</v>
      </c>
      <c r="G16" s="275">
        <f t="shared" ref="G16" si="10">F16/12</f>
        <v>296.00871494999996</v>
      </c>
      <c r="H16" s="276"/>
      <c r="I16" s="10">
        <v>1</v>
      </c>
      <c r="J16" s="72">
        <f>(E16+G16)*I16</f>
        <v>4326.0797149499995</v>
      </c>
      <c r="K16" s="37">
        <f t="shared" si="9"/>
        <v>51912.956579399994</v>
      </c>
      <c r="L16" s="1"/>
    </row>
    <row r="17" spans="1:12" x14ac:dyDescent="0.25">
      <c r="A17" s="45"/>
      <c r="B17" s="66">
        <v>2025</v>
      </c>
      <c r="C17" s="161">
        <v>3160.84</v>
      </c>
      <c r="D17" s="162">
        <f>C17*0.8814</f>
        <v>2785.9643759999999</v>
      </c>
      <c r="E17" s="193">
        <f>C17*1.275</f>
        <v>4030.0709999999999</v>
      </c>
      <c r="F17" s="156">
        <f t="shared" ref="F17:F18" si="11">E17*0.8814</f>
        <v>3552.1045793999997</v>
      </c>
      <c r="G17" s="258">
        <f t="shared" si="8"/>
        <v>296.00871494999996</v>
      </c>
      <c r="H17" s="259"/>
      <c r="I17" s="10">
        <v>1</v>
      </c>
      <c r="J17" s="72">
        <f>(E17+G17)*I17</f>
        <v>4326.0797149499995</v>
      </c>
      <c r="K17" s="37">
        <f t="shared" si="9"/>
        <v>51912.956579399994</v>
      </c>
      <c r="L17" s="1"/>
    </row>
    <row r="18" spans="1:12" ht="15.75" thickBot="1" x14ac:dyDescent="0.3">
      <c r="A18" s="46"/>
      <c r="B18" s="152">
        <v>2026</v>
      </c>
      <c r="C18" s="219">
        <v>3160.84</v>
      </c>
      <c r="D18" s="194">
        <f>C18*0.8814</f>
        <v>2785.9643759999999</v>
      </c>
      <c r="E18" s="202">
        <f>C18*1.275</f>
        <v>4030.0709999999999</v>
      </c>
      <c r="F18" s="164">
        <f t="shared" si="11"/>
        <v>3552.1045793999997</v>
      </c>
      <c r="G18" s="277">
        <f>F18/12</f>
        <v>296.00871494999996</v>
      </c>
      <c r="H18" s="277"/>
      <c r="I18" s="47">
        <v>1</v>
      </c>
      <c r="J18" s="88">
        <f>(E18+G18)*I18</f>
        <v>4326.0797149499995</v>
      </c>
      <c r="K18" s="40">
        <f t="shared" si="9"/>
        <v>51912.956579399994</v>
      </c>
      <c r="L18" s="1"/>
    </row>
    <row r="19" spans="1:12" ht="15.75" thickBot="1" x14ac:dyDescent="0.3"/>
    <row r="20" spans="1:12" ht="15.75" thickBot="1" x14ac:dyDescent="0.3">
      <c r="C20" s="104" t="s">
        <v>30</v>
      </c>
      <c r="D20" s="105"/>
      <c r="E20" s="105"/>
      <c r="F20" s="61">
        <v>1</v>
      </c>
      <c r="G20" s="111"/>
      <c r="H20" s="106" t="s">
        <v>38</v>
      </c>
      <c r="I20" s="107"/>
      <c r="J20" s="107"/>
      <c r="K20" s="108"/>
    </row>
    <row r="21" spans="1:12" ht="60" x14ac:dyDescent="0.25">
      <c r="A21" s="122" t="s">
        <v>9</v>
      </c>
      <c r="B21" s="121" t="s">
        <v>7</v>
      </c>
      <c r="C21" s="54" t="s">
        <v>6</v>
      </c>
      <c r="D21" s="52" t="s">
        <v>22</v>
      </c>
      <c r="E21" s="57" t="s">
        <v>21</v>
      </c>
      <c r="F21" s="55" t="s">
        <v>37</v>
      </c>
      <c r="G21" s="111"/>
      <c r="H21" s="96" t="s">
        <v>36</v>
      </c>
      <c r="I21" s="57" t="s">
        <v>6</v>
      </c>
      <c r="J21" s="57" t="s">
        <v>21</v>
      </c>
      <c r="K21" s="55" t="s">
        <v>39</v>
      </c>
    </row>
    <row r="22" spans="1:12" ht="7.5" customHeight="1" x14ac:dyDescent="0.25">
      <c r="A22" s="124"/>
      <c r="B22" s="123"/>
      <c r="C22" s="59"/>
      <c r="D22" s="33"/>
      <c r="E22" s="58"/>
      <c r="F22" s="60"/>
      <c r="G22" s="111"/>
      <c r="H22" s="97"/>
      <c r="I22" s="33"/>
      <c r="J22" s="33"/>
      <c r="K22" s="98"/>
    </row>
    <row r="23" spans="1:12" x14ac:dyDescent="0.25">
      <c r="A23" s="42" t="s">
        <v>4</v>
      </c>
      <c r="B23" s="218" t="s">
        <v>59</v>
      </c>
      <c r="C23" s="36">
        <f>(E10/100%*$F$20)</f>
        <v>3817.4137500000002</v>
      </c>
      <c r="D23" s="156">
        <f>C23*0.8814</f>
        <v>3364.66847925</v>
      </c>
      <c r="E23" s="165">
        <f t="shared" ref="E23:E26" si="12">D23/12</f>
        <v>280.3890399375</v>
      </c>
      <c r="F23" s="74">
        <f t="shared" ref="F23:F24" si="13">(C23+E23)</f>
        <v>4097.8027899375002</v>
      </c>
      <c r="G23" s="111"/>
      <c r="H23" s="109">
        <v>1</v>
      </c>
      <c r="I23" s="8">
        <f t="shared" ref="I23:I26" si="14">C23*H23</f>
        <v>3817.4137500000002</v>
      </c>
      <c r="J23" s="156">
        <f t="shared" ref="J23:J26" si="15">E23*H23</f>
        <v>280.3890399375</v>
      </c>
      <c r="K23" s="74">
        <f>(I23+J23)</f>
        <v>4097.8027899375002</v>
      </c>
    </row>
    <row r="24" spans="1:12" x14ac:dyDescent="0.25">
      <c r="A24" s="42"/>
      <c r="B24" s="218" t="s">
        <v>60</v>
      </c>
      <c r="C24" s="36">
        <f>(E11/100%*$F$20)</f>
        <v>3817.4137500000002</v>
      </c>
      <c r="D24" s="156">
        <f>D23</f>
        <v>3364.66847925</v>
      </c>
      <c r="E24" s="165">
        <f t="shared" si="12"/>
        <v>280.3890399375</v>
      </c>
      <c r="F24" s="74">
        <f t="shared" si="13"/>
        <v>4097.8027899375002</v>
      </c>
      <c r="G24" s="111"/>
      <c r="H24" s="109">
        <v>1</v>
      </c>
      <c r="I24" s="8">
        <f t="shared" ref="I24" si="16">C24*H24</f>
        <v>3817.4137500000002</v>
      </c>
      <c r="J24" s="156">
        <f t="shared" si="15"/>
        <v>280.3890399375</v>
      </c>
      <c r="K24" s="74">
        <f>(I24+J24)</f>
        <v>4097.8027899375002</v>
      </c>
    </row>
    <row r="25" spans="1:12" x14ac:dyDescent="0.25">
      <c r="A25" s="43"/>
      <c r="B25" s="66">
        <v>2025</v>
      </c>
      <c r="C25" s="36">
        <f>(E12/100%*$F$20)</f>
        <v>3817.4137500000002</v>
      </c>
      <c r="D25" s="156">
        <f>C25*0.8814</f>
        <v>3364.66847925</v>
      </c>
      <c r="E25" s="165">
        <f t="shared" si="12"/>
        <v>280.3890399375</v>
      </c>
      <c r="F25" s="74">
        <f>(C25+E25)</f>
        <v>4097.8027899375002</v>
      </c>
      <c r="G25" s="111"/>
      <c r="H25" s="109">
        <v>1</v>
      </c>
      <c r="I25" s="8">
        <f t="shared" si="14"/>
        <v>3817.4137500000002</v>
      </c>
      <c r="J25" s="156">
        <f t="shared" si="15"/>
        <v>280.3890399375</v>
      </c>
      <c r="K25" s="74">
        <f>(I25+J25)</f>
        <v>4097.8027899375002</v>
      </c>
    </row>
    <row r="26" spans="1:12" x14ac:dyDescent="0.25">
      <c r="A26" s="43"/>
      <c r="B26" s="66">
        <v>2026</v>
      </c>
      <c r="C26" s="36">
        <f>(E13/100%*$F$20)</f>
        <v>3817.4137500000002</v>
      </c>
      <c r="D26" s="156">
        <f>C26*0.8814</f>
        <v>3364.66847925</v>
      </c>
      <c r="E26" s="165">
        <f t="shared" si="12"/>
        <v>280.3890399375</v>
      </c>
      <c r="F26" s="74">
        <f>(C26+E26)</f>
        <v>4097.8027899375002</v>
      </c>
      <c r="G26" s="111"/>
      <c r="H26" s="109">
        <v>1</v>
      </c>
      <c r="I26" s="8">
        <f t="shared" si="14"/>
        <v>3817.4137500000002</v>
      </c>
      <c r="J26" s="156">
        <f t="shared" si="15"/>
        <v>280.3890399375</v>
      </c>
      <c r="K26" s="74">
        <f>(I26+J26)</f>
        <v>4097.8027899375002</v>
      </c>
    </row>
    <row r="27" spans="1:12" ht="7.5" customHeight="1" x14ac:dyDescent="0.25">
      <c r="A27" s="44"/>
      <c r="B27" s="60"/>
      <c r="C27" s="59"/>
      <c r="D27" s="160"/>
      <c r="E27" s="166"/>
      <c r="F27" s="75"/>
      <c r="G27" s="111"/>
      <c r="H27" s="97"/>
      <c r="I27" s="33"/>
      <c r="J27" s="225"/>
      <c r="K27" s="75"/>
    </row>
    <row r="28" spans="1:12" x14ac:dyDescent="0.25">
      <c r="A28" s="45" t="s">
        <v>5</v>
      </c>
      <c r="B28" s="218" t="s">
        <v>59</v>
      </c>
      <c r="C28" s="36">
        <f>(E15/100%*$F$20)</f>
        <v>4030.0709999999999</v>
      </c>
      <c r="D28" s="156">
        <f>C28*0.8814</f>
        <v>3552.1045793999997</v>
      </c>
      <c r="E28" s="165">
        <f t="shared" ref="E28:E31" si="17">D28/12</f>
        <v>296.00871494999996</v>
      </c>
      <c r="F28" s="74">
        <f t="shared" ref="F28:F31" si="18">(C28+E28)</f>
        <v>4326.0797149499995</v>
      </c>
      <c r="G28" s="111"/>
      <c r="H28" s="109">
        <v>1</v>
      </c>
      <c r="I28" s="8">
        <f t="shared" ref="I28:I31" si="19">C28*H28</f>
        <v>4030.0709999999999</v>
      </c>
      <c r="J28" s="156">
        <f t="shared" ref="J28:J31" si="20">E28*H28</f>
        <v>296.00871494999996</v>
      </c>
      <c r="K28" s="74">
        <f t="shared" ref="K28:K31" si="21">(I28+J28)</f>
        <v>4326.0797149499995</v>
      </c>
    </row>
    <row r="29" spans="1:12" x14ac:dyDescent="0.25">
      <c r="A29" s="45"/>
      <c r="B29" s="218" t="s">
        <v>60</v>
      </c>
      <c r="C29" s="36">
        <f>(E16/100%*$F$20)</f>
        <v>4030.0709999999999</v>
      </c>
      <c r="D29" s="156">
        <f>D28</f>
        <v>3552.1045793999997</v>
      </c>
      <c r="E29" s="165">
        <f t="shared" si="17"/>
        <v>296.00871494999996</v>
      </c>
      <c r="F29" s="74">
        <f t="shared" ref="F29" si="22">(C29+E29)</f>
        <v>4326.0797149499995</v>
      </c>
      <c r="G29" s="111"/>
      <c r="H29" s="109">
        <v>1</v>
      </c>
      <c r="I29" s="8">
        <f t="shared" ref="I29" si="23">C29*H29</f>
        <v>4030.0709999999999</v>
      </c>
      <c r="J29" s="156">
        <f t="shared" si="20"/>
        <v>296.00871494999996</v>
      </c>
      <c r="K29" s="74">
        <f t="shared" ref="K29" si="24">(I29+J29)</f>
        <v>4326.0797149499995</v>
      </c>
    </row>
    <row r="30" spans="1:12" x14ac:dyDescent="0.25">
      <c r="A30" s="45"/>
      <c r="B30" s="66">
        <v>2025</v>
      </c>
      <c r="C30" s="36">
        <f>(E17/100%*$F$20)</f>
        <v>4030.0709999999999</v>
      </c>
      <c r="D30" s="156">
        <f t="shared" ref="D30:D31" si="25">C30*0.8814</f>
        <v>3552.1045793999997</v>
      </c>
      <c r="E30" s="165">
        <f t="shared" si="17"/>
        <v>296.00871494999996</v>
      </c>
      <c r="F30" s="74">
        <f t="shared" si="18"/>
        <v>4326.0797149499995</v>
      </c>
      <c r="G30" s="207"/>
      <c r="H30" s="109">
        <v>1</v>
      </c>
      <c r="I30" s="8">
        <f t="shared" si="19"/>
        <v>4030.0709999999999</v>
      </c>
      <c r="J30" s="156">
        <f t="shared" si="20"/>
        <v>296.00871494999996</v>
      </c>
      <c r="K30" s="74">
        <f t="shared" si="21"/>
        <v>4326.0797149499995</v>
      </c>
    </row>
    <row r="31" spans="1:12" ht="15.75" thickBot="1" x14ac:dyDescent="0.3">
      <c r="A31" s="46"/>
      <c r="B31" s="152">
        <v>2026</v>
      </c>
      <c r="C31" s="38">
        <f>(E18/100%*$F$20)</f>
        <v>4030.0709999999999</v>
      </c>
      <c r="D31" s="164">
        <f t="shared" si="25"/>
        <v>3552.1045793999997</v>
      </c>
      <c r="E31" s="180">
        <f t="shared" si="17"/>
        <v>296.00871494999996</v>
      </c>
      <c r="F31" s="76">
        <f t="shared" si="18"/>
        <v>4326.0797149499995</v>
      </c>
      <c r="G31" s="206"/>
      <c r="H31" s="250">
        <v>1</v>
      </c>
      <c r="I31" s="251">
        <f t="shared" si="19"/>
        <v>4030.0709999999999</v>
      </c>
      <c r="J31" s="164">
        <f t="shared" si="20"/>
        <v>296.00871494999996</v>
      </c>
      <c r="K31" s="76">
        <f t="shared" si="21"/>
        <v>4326.0797149499995</v>
      </c>
    </row>
  </sheetData>
  <protectedRanges>
    <protectedRange sqref="F20" name="Bereich1"/>
    <protectedRange sqref="H23:H26 H28:H31" name="Bereich2"/>
  </protectedRanges>
  <mergeCells count="14">
    <mergeCell ref="C6:K6"/>
    <mergeCell ref="E7:K7"/>
    <mergeCell ref="G18:H18"/>
    <mergeCell ref="G13:H13"/>
    <mergeCell ref="G14:H14"/>
    <mergeCell ref="G15:H15"/>
    <mergeCell ref="G17:H17"/>
    <mergeCell ref="G8:H8"/>
    <mergeCell ref="G9:H9"/>
    <mergeCell ref="G10:H10"/>
    <mergeCell ref="G12:H12"/>
    <mergeCell ref="C7:D7"/>
    <mergeCell ref="G11:H11"/>
    <mergeCell ref="G16:H16"/>
  </mergeCells>
  <dataValidations disablePrompts="1" count="1">
    <dataValidation type="list" allowBlank="1" showInputMessage="1" showErrorMessage="1" sqref="H23:H26 H28:H31">
      <formula1>"1, 2, 3, 4, 5, 6, 7, 8, 9, 10, 11, 12"</formula1>
    </dataValidation>
  </dataValidations>
  <pageMargins left="0.7" right="0.7" top="0.78740157499999996" bottom="0.78740157499999996" header="0.3" footer="0.3"/>
  <pageSetup paperSize="9" scale="63" orientation="landscape" horizontalDpi="1200" verticalDpi="1200" r:id="rId1"/>
  <ignoredErrors>
    <ignoredError sqref="F11:K13 D11 D10:E10 D12:E13 E11 D16:E16 E15 D19:E26 E17 E18 F14:K18 D14:E14 F19:K26 D27:E30 F27:K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0" zoomScaleNormal="80" workbookViewId="0">
      <selection activeCell="B26" sqref="B26"/>
    </sheetView>
  </sheetViews>
  <sheetFormatPr baseColWidth="10" defaultRowHeight="15" x14ac:dyDescent="0.25"/>
  <cols>
    <col min="2" max="2" width="14.5703125" customWidth="1"/>
    <col min="3" max="3" width="14.85546875" customWidth="1"/>
    <col min="4" max="4" width="17.42578125" customWidth="1"/>
    <col min="5" max="5" width="14" customWidth="1"/>
    <col min="6" max="6" width="19.42578125" customWidth="1"/>
    <col min="7" max="7" width="1.42578125" customWidth="1"/>
    <col min="8" max="8" width="12.42578125" customWidth="1"/>
    <col min="9" max="9" width="12.42578125" bestFit="1" customWidth="1"/>
    <col min="10" max="10" width="19.42578125" bestFit="1" customWidth="1"/>
    <col min="11" max="11" width="14.5703125" customWidth="1"/>
    <col min="12" max="12" width="13.42578125" customWidth="1"/>
    <col min="13" max="13" width="10.5703125" bestFit="1" customWidth="1"/>
    <col min="14" max="14" width="17.5703125" customWidth="1"/>
    <col min="15" max="15" width="16.28515625" customWidth="1"/>
    <col min="16" max="16" width="17.5703125" customWidth="1"/>
    <col min="17" max="17" width="19.7109375" customWidth="1"/>
  </cols>
  <sheetData>
    <row r="1" spans="1:17" ht="21" x14ac:dyDescent="0.35">
      <c r="A1" s="32" t="s">
        <v>19</v>
      </c>
    </row>
    <row r="2" spans="1:17" x14ac:dyDescent="0.25">
      <c r="A2" s="4" t="s">
        <v>13</v>
      </c>
      <c r="B2" s="3"/>
      <c r="C2" s="12"/>
      <c r="D2" s="3"/>
      <c r="E2" s="3"/>
      <c r="F2" s="3"/>
      <c r="G2" s="3"/>
      <c r="H2" s="3"/>
    </row>
    <row r="3" spans="1:17" x14ac:dyDescent="0.25">
      <c r="B3" s="5"/>
      <c r="C3" s="13"/>
      <c r="D3" s="1"/>
      <c r="E3" s="2"/>
    </row>
    <row r="4" spans="1:17" x14ac:dyDescent="0.25">
      <c r="A4" s="21" t="s">
        <v>11</v>
      </c>
      <c r="B4" s="6"/>
      <c r="C4" s="14"/>
      <c r="D4" s="1"/>
      <c r="E4" s="2"/>
    </row>
    <row r="5" spans="1:17" ht="15.75" thickBot="1" x14ac:dyDescent="0.3"/>
    <row r="6" spans="1:17" ht="15.75" thickBot="1" x14ac:dyDescent="0.3">
      <c r="C6" s="278" t="s">
        <v>24</v>
      </c>
      <c r="D6" s="279"/>
      <c r="E6" s="279"/>
      <c r="F6" s="279"/>
      <c r="G6" s="279"/>
      <c r="H6" s="279"/>
      <c r="I6" s="279"/>
      <c r="J6" s="279"/>
      <c r="K6" s="280"/>
      <c r="L6" s="139"/>
    </row>
    <row r="7" spans="1:17" ht="15.75" thickBot="1" x14ac:dyDescent="0.3">
      <c r="C7" s="263" t="s">
        <v>42</v>
      </c>
      <c r="D7" s="267"/>
      <c r="E7" s="266" t="s">
        <v>43</v>
      </c>
      <c r="F7" s="266"/>
      <c r="G7" s="266"/>
      <c r="H7" s="266"/>
      <c r="I7" s="266"/>
      <c r="J7" s="266"/>
      <c r="K7" s="267"/>
      <c r="L7" s="139"/>
    </row>
    <row r="8" spans="1:17" ht="45" x14ac:dyDescent="0.25">
      <c r="A8" s="82" t="s">
        <v>9</v>
      </c>
      <c r="B8" s="83" t="s">
        <v>7</v>
      </c>
      <c r="C8" s="84" t="s">
        <v>2</v>
      </c>
      <c r="D8" s="55" t="s">
        <v>44</v>
      </c>
      <c r="E8" s="149" t="s">
        <v>6</v>
      </c>
      <c r="F8" s="57" t="s">
        <v>3</v>
      </c>
      <c r="G8" s="268" t="s">
        <v>0</v>
      </c>
      <c r="H8" s="269"/>
      <c r="I8" s="85" t="s">
        <v>8</v>
      </c>
      <c r="J8" s="57" t="s">
        <v>10</v>
      </c>
      <c r="K8" s="55" t="s">
        <v>1</v>
      </c>
    </row>
    <row r="9" spans="1:17" ht="7.5" customHeight="1" x14ac:dyDescent="0.25">
      <c r="A9" s="124"/>
      <c r="B9" s="127"/>
      <c r="C9" s="31"/>
      <c r="D9" s="169"/>
      <c r="E9" s="65"/>
      <c r="F9" s="30"/>
      <c r="G9" s="283"/>
      <c r="H9" s="284"/>
      <c r="I9" s="29"/>
      <c r="J9" s="28"/>
      <c r="K9" s="86"/>
    </row>
    <row r="10" spans="1:17" x14ac:dyDescent="0.25">
      <c r="A10" s="45" t="s">
        <v>4</v>
      </c>
      <c r="B10" s="221" t="s">
        <v>59</v>
      </c>
      <c r="C10" s="174">
        <v>3173.48</v>
      </c>
      <c r="D10" s="175">
        <f>C10*0.8814</f>
        <v>2797.1052719999998</v>
      </c>
      <c r="E10" s="155">
        <f>C10*1.275</f>
        <v>4046.1869999999999</v>
      </c>
      <c r="F10" s="156">
        <f>E10*0.8814</f>
        <v>3566.3092217999997</v>
      </c>
      <c r="G10" s="258">
        <f>F10/12</f>
        <v>297.19243514999999</v>
      </c>
      <c r="H10" s="259"/>
      <c r="I10" s="10">
        <v>1</v>
      </c>
      <c r="J10" s="72">
        <f>(E10+G10)*I10</f>
        <v>4343.3794351500001</v>
      </c>
      <c r="K10" s="37">
        <f t="shared" ref="K10:K11" si="0">J10*12</f>
        <v>52120.553221800001</v>
      </c>
      <c r="Q10" s="2"/>
    </row>
    <row r="11" spans="1:17" x14ac:dyDescent="0.25">
      <c r="A11" s="45"/>
      <c r="B11" s="222">
        <v>2024</v>
      </c>
      <c r="C11" s="174">
        <v>3173.48</v>
      </c>
      <c r="D11" s="175">
        <f>D10</f>
        <v>2797.1052719999998</v>
      </c>
      <c r="E11" s="155">
        <f>C11*1.275</f>
        <v>4046.1869999999999</v>
      </c>
      <c r="F11" s="156">
        <f>F10</f>
        <v>3566.3092217999997</v>
      </c>
      <c r="G11" s="258">
        <f>F11/12</f>
        <v>297.19243514999999</v>
      </c>
      <c r="H11" s="259"/>
      <c r="I11" s="10">
        <v>1</v>
      </c>
      <c r="J11" s="72">
        <f>(E11+G11)*I11</f>
        <v>4343.3794351500001</v>
      </c>
      <c r="K11" s="37">
        <f t="shared" si="0"/>
        <v>52120.553221800001</v>
      </c>
      <c r="Q11" s="2"/>
    </row>
    <row r="12" spans="1:17" x14ac:dyDescent="0.25">
      <c r="A12" s="43"/>
      <c r="B12" s="18">
        <v>2025</v>
      </c>
      <c r="C12" s="174">
        <v>3173.48</v>
      </c>
      <c r="D12" s="175">
        <f>C12*0.8814</f>
        <v>2797.1052719999998</v>
      </c>
      <c r="E12" s="155">
        <f>C12*1.275</f>
        <v>4046.1869999999999</v>
      </c>
      <c r="F12" s="156">
        <f t="shared" ref="F12:F13" si="1">E12*0.8814</f>
        <v>3566.3092217999997</v>
      </c>
      <c r="G12" s="258">
        <f>F12/12</f>
        <v>297.19243514999999</v>
      </c>
      <c r="H12" s="259"/>
      <c r="I12" s="10">
        <v>1</v>
      </c>
      <c r="J12" s="72">
        <f>(E12+G12)*I12</f>
        <v>4343.3794351500001</v>
      </c>
      <c r="K12" s="37">
        <f t="shared" ref="K12:K13" si="2">J12*12</f>
        <v>52120.553221800001</v>
      </c>
      <c r="Q12" s="2"/>
    </row>
    <row r="13" spans="1:17" x14ac:dyDescent="0.25">
      <c r="A13" s="43"/>
      <c r="B13" s="18">
        <v>2026</v>
      </c>
      <c r="C13" s="174">
        <v>3173.48</v>
      </c>
      <c r="D13" s="175">
        <f>C13*0.8814</f>
        <v>2797.1052719999998</v>
      </c>
      <c r="E13" s="155">
        <f>C13*1.275</f>
        <v>4046.1869999999999</v>
      </c>
      <c r="F13" s="156">
        <f t="shared" si="1"/>
        <v>3566.3092217999997</v>
      </c>
      <c r="G13" s="258">
        <f>F13/12</f>
        <v>297.19243514999999</v>
      </c>
      <c r="H13" s="259"/>
      <c r="I13" s="10">
        <v>1</v>
      </c>
      <c r="J13" s="72">
        <f>(E13+G13)*I13</f>
        <v>4343.3794351500001</v>
      </c>
      <c r="K13" s="37">
        <f t="shared" si="2"/>
        <v>52120.553221800001</v>
      </c>
      <c r="Q13" s="2"/>
    </row>
    <row r="14" spans="1:17" ht="7.5" customHeight="1" x14ac:dyDescent="0.25">
      <c r="A14" s="44"/>
      <c r="B14" s="19"/>
      <c r="C14" s="177"/>
      <c r="D14" s="178"/>
      <c r="E14" s="179"/>
      <c r="F14" s="177"/>
      <c r="G14" s="285"/>
      <c r="H14" s="286"/>
      <c r="I14" s="17"/>
      <c r="J14" s="73"/>
      <c r="K14" s="101"/>
    </row>
    <row r="15" spans="1:17" x14ac:dyDescent="0.25">
      <c r="A15" s="45" t="s">
        <v>5</v>
      </c>
      <c r="B15" s="221" t="s">
        <v>59</v>
      </c>
      <c r="C15" s="174">
        <v>3299.66</v>
      </c>
      <c r="D15" s="175">
        <f>C15*0.8814</f>
        <v>2908.3203239999998</v>
      </c>
      <c r="E15" s="155">
        <f>C15*1.275</f>
        <v>4207.0664999999999</v>
      </c>
      <c r="F15" s="156">
        <f>E15*0.8814</f>
        <v>3708.1084130999998</v>
      </c>
      <c r="G15" s="258">
        <f t="shared" ref="G15" si="3">F15/12</f>
        <v>309.00903442499998</v>
      </c>
      <c r="H15" s="259"/>
      <c r="I15" s="10">
        <v>1</v>
      </c>
      <c r="J15" s="72">
        <f>(E15+G15)*I15</f>
        <v>4516.0755344250001</v>
      </c>
      <c r="K15" s="37">
        <f>J15*12</f>
        <v>54192.906413100005</v>
      </c>
    </row>
    <row r="16" spans="1:17" x14ac:dyDescent="0.25">
      <c r="A16" s="45"/>
      <c r="B16" s="222">
        <v>2024</v>
      </c>
      <c r="C16" s="174">
        <v>3299.66</v>
      </c>
      <c r="D16" s="175">
        <f>D15</f>
        <v>2908.3203239999998</v>
      </c>
      <c r="E16" s="155">
        <f>C16*1.275</f>
        <v>4207.0664999999999</v>
      </c>
      <c r="F16" s="156">
        <f>F15</f>
        <v>3708.1084130999998</v>
      </c>
      <c r="G16" s="258">
        <f t="shared" ref="G16" si="4">F16/12</f>
        <v>309.00903442499998</v>
      </c>
      <c r="H16" s="259"/>
      <c r="I16" s="10">
        <v>1</v>
      </c>
      <c r="J16" s="72">
        <f>(E16+G16)*I16</f>
        <v>4516.0755344250001</v>
      </c>
      <c r="K16" s="37">
        <f>J16*12</f>
        <v>54192.906413100005</v>
      </c>
    </row>
    <row r="17" spans="1:11" x14ac:dyDescent="0.25">
      <c r="A17" s="45"/>
      <c r="B17" s="18">
        <v>2025</v>
      </c>
      <c r="C17" s="174">
        <v>3299.66</v>
      </c>
      <c r="D17" s="165">
        <f>C17*0.8814</f>
        <v>2908.3203239999998</v>
      </c>
      <c r="E17" s="176">
        <f>C17*1.275</f>
        <v>4207.0664999999999</v>
      </c>
      <c r="F17" s="156">
        <f t="shared" ref="F17:F18" si="5">E17*0.8814</f>
        <v>3708.1084130999998</v>
      </c>
      <c r="G17" s="258">
        <f t="shared" ref="G17" si="6">F17/12</f>
        <v>309.00903442499998</v>
      </c>
      <c r="H17" s="259"/>
      <c r="I17" s="10">
        <v>1</v>
      </c>
      <c r="J17" s="72">
        <f>(E17+G17)*I17</f>
        <v>4516.0755344250001</v>
      </c>
      <c r="K17" s="37">
        <f>J17*12</f>
        <v>54192.906413100005</v>
      </c>
    </row>
    <row r="18" spans="1:11" ht="15.75" thickBot="1" x14ac:dyDescent="0.3">
      <c r="A18" s="46"/>
      <c r="B18" s="252">
        <v>2026</v>
      </c>
      <c r="C18" s="183">
        <v>3299.66</v>
      </c>
      <c r="D18" s="180">
        <f>C18*0.8814</f>
        <v>2908.3203239999998</v>
      </c>
      <c r="E18" s="220">
        <f>C18*1.275</f>
        <v>4207.0664999999999</v>
      </c>
      <c r="F18" s="164">
        <f t="shared" si="5"/>
        <v>3708.1084130999998</v>
      </c>
      <c r="G18" s="287">
        <f t="shared" ref="G18" si="7">F18/12</f>
        <v>309.00903442499998</v>
      </c>
      <c r="H18" s="288"/>
      <c r="I18" s="47">
        <v>1</v>
      </c>
      <c r="J18" s="88">
        <f>(E18+G18)*I18</f>
        <v>4516.0755344250001</v>
      </c>
      <c r="K18" s="40">
        <f>J18*12</f>
        <v>54192.906413100005</v>
      </c>
    </row>
    <row r="19" spans="1:11" ht="15.75" thickBot="1" x14ac:dyDescent="0.3"/>
    <row r="20" spans="1:11" ht="15.75" thickBot="1" x14ac:dyDescent="0.3">
      <c r="C20" s="281" t="s">
        <v>30</v>
      </c>
      <c r="D20" s="282"/>
      <c r="E20" s="282"/>
      <c r="F20" s="94">
        <v>1</v>
      </c>
      <c r="G20" s="111"/>
      <c r="H20" s="106" t="s">
        <v>38</v>
      </c>
      <c r="I20" s="107"/>
      <c r="J20" s="107"/>
      <c r="K20" s="108"/>
    </row>
    <row r="21" spans="1:11" ht="45" x14ac:dyDescent="0.25">
      <c r="A21" s="116" t="s">
        <v>9</v>
      </c>
      <c r="B21" s="117" t="s">
        <v>7</v>
      </c>
      <c r="C21" s="57" t="s">
        <v>6</v>
      </c>
      <c r="D21" s="57" t="s">
        <v>22</v>
      </c>
      <c r="E21" s="57" t="s">
        <v>21</v>
      </c>
      <c r="F21" s="55" t="s">
        <v>10</v>
      </c>
      <c r="G21" s="111"/>
      <c r="H21" s="96" t="s">
        <v>36</v>
      </c>
      <c r="I21" s="57" t="s">
        <v>40</v>
      </c>
      <c r="J21" s="57" t="s">
        <v>21</v>
      </c>
      <c r="K21" s="55" t="s">
        <v>39</v>
      </c>
    </row>
    <row r="22" spans="1:11" ht="7.5" customHeight="1" x14ac:dyDescent="0.25">
      <c r="A22" s="125"/>
      <c r="B22" s="126"/>
      <c r="C22" s="33"/>
      <c r="D22" s="33"/>
      <c r="E22" s="33"/>
      <c r="F22" s="98"/>
      <c r="G22" s="111"/>
      <c r="H22" s="97"/>
      <c r="I22" s="33"/>
      <c r="J22" s="33"/>
      <c r="K22" s="98"/>
    </row>
    <row r="23" spans="1:11" x14ac:dyDescent="0.25">
      <c r="A23" s="45" t="s">
        <v>4</v>
      </c>
      <c r="B23" s="221" t="s">
        <v>59</v>
      </c>
      <c r="C23" s="8">
        <f>E10/100%*$F$20</f>
        <v>4046.1869999999999</v>
      </c>
      <c r="D23" s="156">
        <f>C23*0.8814</f>
        <v>3566.3092217999997</v>
      </c>
      <c r="E23" s="156">
        <f t="shared" ref="E23:E31" si="8">D23/12</f>
        <v>297.19243514999999</v>
      </c>
      <c r="F23" s="74">
        <f>(E10+G10)*$F$20</f>
        <v>4343.3794351500001</v>
      </c>
      <c r="G23" s="111"/>
      <c r="H23" s="109">
        <v>1</v>
      </c>
      <c r="I23" s="8">
        <f t="shared" ref="I23:I30" si="9">C23*H23</f>
        <v>4046.1869999999999</v>
      </c>
      <c r="J23" s="156">
        <f t="shared" ref="J23:J31" si="10">E23*H23</f>
        <v>297.19243514999999</v>
      </c>
      <c r="K23" s="74">
        <f>(I23+J23)</f>
        <v>4343.3794351500001</v>
      </c>
    </row>
    <row r="24" spans="1:11" x14ac:dyDescent="0.25">
      <c r="A24" s="43"/>
      <c r="B24" s="222">
        <v>2024</v>
      </c>
      <c r="C24" s="8">
        <f>E11/100%*$F$20</f>
        <v>4046.1869999999999</v>
      </c>
      <c r="D24" s="156">
        <f>D23</f>
        <v>3566.3092217999997</v>
      </c>
      <c r="E24" s="156">
        <f t="shared" si="8"/>
        <v>297.19243514999999</v>
      </c>
      <c r="F24" s="74">
        <f>(E11+G11)*$F$20</f>
        <v>4343.3794351500001</v>
      </c>
      <c r="G24" s="111"/>
      <c r="H24" s="109">
        <v>1</v>
      </c>
      <c r="I24" s="8">
        <f t="shared" ref="I24" si="11">C24*H24</f>
        <v>4046.1869999999999</v>
      </c>
      <c r="J24" s="156">
        <f t="shared" ref="J24" si="12">E24*H24</f>
        <v>297.19243514999999</v>
      </c>
      <c r="K24" s="74">
        <f>(I24+J24)</f>
        <v>4343.3794351500001</v>
      </c>
    </row>
    <row r="25" spans="1:11" x14ac:dyDescent="0.25">
      <c r="A25" s="43"/>
      <c r="B25" s="18">
        <v>2025</v>
      </c>
      <c r="C25" s="8">
        <f>E12/100%*$F$20</f>
        <v>4046.1869999999999</v>
      </c>
      <c r="D25" s="156">
        <f>C25*0.8814</f>
        <v>3566.3092217999997</v>
      </c>
      <c r="E25" s="156">
        <f t="shared" si="8"/>
        <v>297.19243514999999</v>
      </c>
      <c r="F25" s="74">
        <f>(E12+G12)*$F$20</f>
        <v>4343.3794351500001</v>
      </c>
      <c r="G25" s="111"/>
      <c r="H25" s="109">
        <v>1</v>
      </c>
      <c r="I25" s="8">
        <f t="shared" si="9"/>
        <v>4046.1869999999999</v>
      </c>
      <c r="J25" s="156">
        <f t="shared" si="10"/>
        <v>297.19243514999999</v>
      </c>
      <c r="K25" s="74">
        <f>(I25+J25)</f>
        <v>4343.3794351500001</v>
      </c>
    </row>
    <row r="26" spans="1:11" x14ac:dyDescent="0.25">
      <c r="A26" s="118"/>
      <c r="B26" s="119">
        <v>2026</v>
      </c>
      <c r="C26" s="8">
        <f>E13/100%*$F$20</f>
        <v>4046.1869999999999</v>
      </c>
      <c r="D26" s="156">
        <f>C26*0.8814</f>
        <v>3566.3092217999997</v>
      </c>
      <c r="E26" s="156">
        <f t="shared" si="8"/>
        <v>297.19243514999999</v>
      </c>
      <c r="F26" s="74">
        <f>(E13+G13)*$F$20</f>
        <v>4343.3794351500001</v>
      </c>
      <c r="G26" s="111"/>
      <c r="H26" s="109">
        <v>1</v>
      </c>
      <c r="I26" s="8">
        <f t="shared" si="9"/>
        <v>4046.1869999999999</v>
      </c>
      <c r="J26" s="156">
        <f t="shared" si="10"/>
        <v>297.19243514999999</v>
      </c>
      <c r="K26" s="74">
        <f>(I26+J26)</f>
        <v>4343.3794351500001</v>
      </c>
    </row>
    <row r="27" spans="1:11" ht="7.5" customHeight="1" x14ac:dyDescent="0.25">
      <c r="A27" s="120"/>
      <c r="B27" s="19"/>
      <c r="C27" s="33"/>
      <c r="D27" s="160"/>
      <c r="E27" s="160"/>
      <c r="F27" s="99"/>
      <c r="G27" s="111"/>
      <c r="H27" s="59"/>
      <c r="I27" s="33"/>
      <c r="J27" s="159"/>
      <c r="K27" s="99"/>
    </row>
    <row r="28" spans="1:11" x14ac:dyDescent="0.25">
      <c r="A28" s="45" t="s">
        <v>5</v>
      </c>
      <c r="B28" s="221" t="s">
        <v>59</v>
      </c>
      <c r="C28" s="8">
        <f>E15/100%*$F$20</f>
        <v>4207.0664999999999</v>
      </c>
      <c r="D28" s="156">
        <f>C28*0.8814</f>
        <v>3708.1084130999998</v>
      </c>
      <c r="E28" s="156">
        <f>D28/12</f>
        <v>309.00903442499998</v>
      </c>
      <c r="F28" s="74">
        <f>(E15+G15)*$F$20</f>
        <v>4516.0755344250001</v>
      </c>
      <c r="G28" s="111"/>
      <c r="H28" s="109">
        <v>1</v>
      </c>
      <c r="I28" s="8">
        <f t="shared" si="9"/>
        <v>4207.0664999999999</v>
      </c>
      <c r="J28" s="156">
        <f t="shared" si="10"/>
        <v>309.00903442499998</v>
      </c>
      <c r="K28" s="74">
        <f t="shared" ref="K28:K31" si="13">(I28+J28)</f>
        <v>4516.0755344250001</v>
      </c>
    </row>
    <row r="29" spans="1:11" x14ac:dyDescent="0.25">
      <c r="A29" s="45"/>
      <c r="B29" s="222">
        <v>2024</v>
      </c>
      <c r="C29" s="8">
        <f>E16/100%*$F$20</f>
        <v>4207.0664999999999</v>
      </c>
      <c r="D29" s="156">
        <f>D28</f>
        <v>3708.1084130999998</v>
      </c>
      <c r="E29" s="156">
        <f>D29/12</f>
        <v>309.00903442499998</v>
      </c>
      <c r="F29" s="74">
        <f>(E16+G16)*$F$20</f>
        <v>4516.0755344250001</v>
      </c>
      <c r="G29" s="111"/>
      <c r="H29" s="109">
        <v>1</v>
      </c>
      <c r="I29" s="8">
        <f t="shared" si="9"/>
        <v>4207.0664999999999</v>
      </c>
      <c r="J29" s="156">
        <f t="shared" si="10"/>
        <v>309.00903442499998</v>
      </c>
      <c r="K29" s="74">
        <f t="shared" si="13"/>
        <v>4516.0755344250001</v>
      </c>
    </row>
    <row r="30" spans="1:11" x14ac:dyDescent="0.25">
      <c r="A30" s="45"/>
      <c r="B30" s="18">
        <v>2025</v>
      </c>
      <c r="C30" s="8">
        <f>E17/100%*$F$20</f>
        <v>4207.0664999999999</v>
      </c>
      <c r="D30" s="156">
        <f t="shared" ref="D30:D31" si="14">C30*0.8814</f>
        <v>3708.1084130999998</v>
      </c>
      <c r="E30" s="156">
        <f t="shared" si="8"/>
        <v>309.00903442499998</v>
      </c>
      <c r="F30" s="74">
        <f>(E17+G17)*$F$20</f>
        <v>4516.0755344250001</v>
      </c>
      <c r="G30" s="111"/>
      <c r="H30" s="109">
        <v>1</v>
      </c>
      <c r="I30" s="8">
        <f t="shared" si="9"/>
        <v>4207.0664999999999</v>
      </c>
      <c r="J30" s="156">
        <f t="shared" si="10"/>
        <v>309.00903442499998</v>
      </c>
      <c r="K30" s="74">
        <f t="shared" si="13"/>
        <v>4516.0755344250001</v>
      </c>
    </row>
    <row r="31" spans="1:11" ht="15.75" thickBot="1" x14ac:dyDescent="0.3">
      <c r="A31" s="46"/>
      <c r="B31" s="252">
        <v>2026</v>
      </c>
      <c r="C31" s="39">
        <f>E18/100%*$F$20</f>
        <v>4207.0664999999999</v>
      </c>
      <c r="D31" s="164">
        <f t="shared" si="14"/>
        <v>3708.1084130999998</v>
      </c>
      <c r="E31" s="164">
        <f t="shared" si="8"/>
        <v>309.00903442499998</v>
      </c>
      <c r="F31" s="76">
        <f>(E18+G18)*$F$20</f>
        <v>4516.0755344250001</v>
      </c>
      <c r="G31" s="203"/>
      <c r="H31" s="110">
        <v>1</v>
      </c>
      <c r="I31" s="39">
        <f>C31*H31</f>
        <v>4207.0664999999999</v>
      </c>
      <c r="J31" s="164">
        <f t="shared" si="10"/>
        <v>309.00903442499998</v>
      </c>
      <c r="K31" s="76">
        <f t="shared" si="13"/>
        <v>4516.0755344250001</v>
      </c>
    </row>
    <row r="32" spans="1:11" x14ac:dyDescent="0.25">
      <c r="C32" s="145"/>
      <c r="D32" s="145"/>
    </row>
  </sheetData>
  <mergeCells count="15">
    <mergeCell ref="E7:K7"/>
    <mergeCell ref="C6:K6"/>
    <mergeCell ref="G8:H8"/>
    <mergeCell ref="C7:D7"/>
    <mergeCell ref="C20:E20"/>
    <mergeCell ref="G9:H9"/>
    <mergeCell ref="G10:H10"/>
    <mergeCell ref="G12:H12"/>
    <mergeCell ref="G13:H13"/>
    <mergeCell ref="G14:H14"/>
    <mergeCell ref="G15:H15"/>
    <mergeCell ref="G17:H17"/>
    <mergeCell ref="G18:H18"/>
    <mergeCell ref="G11:H11"/>
    <mergeCell ref="G16:H16"/>
  </mergeCells>
  <dataValidations disablePrompts="1" count="1">
    <dataValidation type="list" allowBlank="1" showInputMessage="1" showErrorMessage="1" sqref="H23:H26 H28:H31">
      <formula1>"1, 2, 3, 4, 5, 6, 7, 8, 9, 10, 11, 12"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11:J11 C14:J14 C12 E12:J12 C13 E13:J13 C16:J16 E15:J15 C19:J26 C17 E17:J17 C18 E18:J18 E10 C27:J31 C32:J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" zoomScale="80" zoomScaleNormal="80" workbookViewId="0">
      <selection activeCell="C23" sqref="C23"/>
    </sheetView>
  </sheetViews>
  <sheetFormatPr baseColWidth="10" defaultRowHeight="15" x14ac:dyDescent="0.25"/>
  <cols>
    <col min="2" max="3" width="14.5703125" customWidth="1"/>
    <col min="4" max="4" width="19.140625" customWidth="1"/>
    <col min="5" max="5" width="14.5703125" customWidth="1"/>
    <col min="6" max="6" width="17.28515625" customWidth="1"/>
    <col min="7" max="7" width="1.42578125" customWidth="1"/>
    <col min="8" max="8" width="16.7109375" customWidth="1"/>
    <col min="9" max="9" width="13.140625" customWidth="1"/>
    <col min="10" max="10" width="21.5703125" customWidth="1"/>
    <col min="11" max="11" width="13" customWidth="1"/>
    <col min="12" max="12" width="13.42578125" customWidth="1"/>
    <col min="13" max="13" width="1.42578125" customWidth="1"/>
    <col min="14" max="15" width="13" customWidth="1"/>
    <col min="16" max="16" width="15.42578125" customWidth="1"/>
    <col min="17" max="17" width="19.7109375" customWidth="1"/>
  </cols>
  <sheetData>
    <row r="1" spans="1:12" ht="21" x14ac:dyDescent="0.35">
      <c r="A1" s="32" t="s">
        <v>19</v>
      </c>
    </row>
    <row r="2" spans="1:12" x14ac:dyDescent="0.25">
      <c r="A2" s="4" t="s">
        <v>50</v>
      </c>
      <c r="B2" s="3"/>
      <c r="C2" s="12"/>
      <c r="D2" s="3"/>
      <c r="E2" s="3"/>
      <c r="F2" s="3"/>
      <c r="G2" s="3"/>
      <c r="H2" s="3"/>
    </row>
    <row r="3" spans="1:12" x14ac:dyDescent="0.25">
      <c r="B3" s="5"/>
      <c r="C3" s="13"/>
      <c r="D3" s="1"/>
      <c r="E3" s="2"/>
    </row>
    <row r="4" spans="1:12" x14ac:dyDescent="0.25">
      <c r="A4" s="21" t="s">
        <v>11</v>
      </c>
      <c r="B4" s="6"/>
      <c r="C4" s="14"/>
      <c r="D4" s="1"/>
      <c r="E4" s="2"/>
    </row>
    <row r="5" spans="1:12" ht="15.75" thickBot="1" x14ac:dyDescent="0.3"/>
    <row r="6" spans="1:12" ht="15.75" thickBot="1" x14ac:dyDescent="0.3">
      <c r="C6" s="104" t="s">
        <v>24</v>
      </c>
      <c r="D6" s="105"/>
      <c r="E6" s="105"/>
      <c r="F6" s="105"/>
      <c r="G6" s="105"/>
      <c r="H6" s="105"/>
      <c r="I6" s="105"/>
      <c r="J6" s="105"/>
      <c r="K6" s="142"/>
      <c r="L6" s="141"/>
    </row>
    <row r="7" spans="1:12" ht="15.75" thickBot="1" x14ac:dyDescent="0.3">
      <c r="C7" s="263" t="s">
        <v>42</v>
      </c>
      <c r="D7" s="264"/>
      <c r="E7" s="266" t="s">
        <v>43</v>
      </c>
      <c r="F7" s="266"/>
      <c r="G7" s="266"/>
      <c r="H7" s="266"/>
      <c r="I7" s="266"/>
      <c r="J7" s="266"/>
      <c r="K7" s="267"/>
      <c r="L7" s="141"/>
    </row>
    <row r="8" spans="1:12" ht="49.5" customHeight="1" x14ac:dyDescent="0.25">
      <c r="A8" s="82" t="s">
        <v>9</v>
      </c>
      <c r="B8" s="83" t="s">
        <v>7</v>
      </c>
      <c r="C8" s="84" t="s">
        <v>2</v>
      </c>
      <c r="D8" s="137" t="s">
        <v>22</v>
      </c>
      <c r="E8" s="130" t="s">
        <v>6</v>
      </c>
      <c r="F8" s="57" t="s">
        <v>41</v>
      </c>
      <c r="G8" s="268" t="s">
        <v>21</v>
      </c>
      <c r="H8" s="269"/>
      <c r="I8" s="85" t="s">
        <v>8</v>
      </c>
      <c r="J8" s="57" t="s">
        <v>10</v>
      </c>
      <c r="K8" s="55" t="s">
        <v>1</v>
      </c>
    </row>
    <row r="9" spans="1:12" ht="7.5" customHeight="1" thickBot="1" x14ac:dyDescent="0.3">
      <c r="A9" s="184"/>
      <c r="B9" s="185"/>
      <c r="C9" s="186"/>
      <c r="D9" s="187"/>
      <c r="E9" s="188"/>
      <c r="F9" s="28"/>
      <c r="G9" s="292"/>
      <c r="H9" s="293"/>
      <c r="I9" s="29"/>
      <c r="J9" s="28"/>
      <c r="K9" s="86"/>
    </row>
    <row r="10" spans="1:12" x14ac:dyDescent="0.25">
      <c r="A10" s="189" t="s">
        <v>4</v>
      </c>
      <c r="B10" s="221" t="s">
        <v>59</v>
      </c>
      <c r="C10" s="174">
        <v>3369.08</v>
      </c>
      <c r="D10" s="162">
        <f>C10*0.74353</f>
        <v>2505.0120523999999</v>
      </c>
      <c r="E10" s="155">
        <f>C10*1.275</f>
        <v>4295.5769999999993</v>
      </c>
      <c r="F10" s="156">
        <f>E10*0.74353</f>
        <v>3193.8903668099997</v>
      </c>
      <c r="G10" s="258">
        <f>F10/12</f>
        <v>266.15753056749998</v>
      </c>
      <c r="H10" s="259"/>
      <c r="I10" s="10">
        <v>1</v>
      </c>
      <c r="J10" s="72">
        <f>(E10+G10)*I10</f>
        <v>4561.734530567499</v>
      </c>
      <c r="K10" s="37">
        <f t="shared" ref="K10:K12" si="0">J10*12</f>
        <v>54740.814366809987</v>
      </c>
    </row>
    <row r="11" spans="1:12" x14ac:dyDescent="0.25">
      <c r="A11" s="223"/>
      <c r="B11" s="222">
        <v>2024</v>
      </c>
      <c r="C11" s="174">
        <v>3369.08</v>
      </c>
      <c r="D11" s="162">
        <f>D10</f>
        <v>2505.0120523999999</v>
      </c>
      <c r="E11" s="155">
        <f>C11*1.275</f>
        <v>4295.5769999999993</v>
      </c>
      <c r="F11" s="156">
        <f>F10</f>
        <v>3193.8903668099997</v>
      </c>
      <c r="G11" s="258">
        <f>F11/12</f>
        <v>266.15753056749998</v>
      </c>
      <c r="H11" s="259"/>
      <c r="I11" s="10">
        <v>1</v>
      </c>
      <c r="J11" s="72">
        <f>(E11+G11)*I11</f>
        <v>4561.734530567499</v>
      </c>
      <c r="K11" s="37">
        <f t="shared" ref="K11" si="1">J11*12</f>
        <v>54740.814366809987</v>
      </c>
    </row>
    <row r="12" spans="1:12" x14ac:dyDescent="0.25">
      <c r="A12" s="43"/>
      <c r="B12" s="18">
        <v>2025</v>
      </c>
      <c r="C12" s="174">
        <v>3369.08</v>
      </c>
      <c r="D12" s="162">
        <f>C12*0.74353</f>
        <v>2505.0120523999999</v>
      </c>
      <c r="E12" s="155">
        <f>C12*1.275</f>
        <v>4295.5769999999993</v>
      </c>
      <c r="F12" s="156">
        <f>E12*0.74353</f>
        <v>3193.8903668099997</v>
      </c>
      <c r="G12" s="258">
        <f>F12/12</f>
        <v>266.15753056749998</v>
      </c>
      <c r="H12" s="259"/>
      <c r="I12" s="10">
        <v>1</v>
      </c>
      <c r="J12" s="72">
        <f>(E12+G12)*I12</f>
        <v>4561.734530567499</v>
      </c>
      <c r="K12" s="37">
        <f t="shared" si="0"/>
        <v>54740.814366809987</v>
      </c>
    </row>
    <row r="13" spans="1:12" x14ac:dyDescent="0.25">
      <c r="A13" s="43"/>
      <c r="B13" s="18">
        <v>2026</v>
      </c>
      <c r="C13" s="174">
        <v>3369.08</v>
      </c>
      <c r="D13" s="162">
        <f>C13*0.74353</f>
        <v>2505.0120523999999</v>
      </c>
      <c r="E13" s="155">
        <f>C13*1.275</f>
        <v>4295.5769999999993</v>
      </c>
      <c r="F13" s="156">
        <f>E13*0.74353</f>
        <v>3193.8903668099997</v>
      </c>
      <c r="G13" s="258">
        <f>F13/12</f>
        <v>266.15753056749998</v>
      </c>
      <c r="H13" s="259"/>
      <c r="I13" s="10">
        <v>1</v>
      </c>
      <c r="J13" s="72">
        <f>(E13+G13)*I13</f>
        <v>4561.734530567499</v>
      </c>
      <c r="K13" s="37">
        <f t="shared" ref="K13" si="2">J13*12</f>
        <v>54740.814366809987</v>
      </c>
    </row>
    <row r="14" spans="1:12" ht="7.5" customHeight="1" x14ac:dyDescent="0.25">
      <c r="A14" s="44"/>
      <c r="B14" s="19"/>
      <c r="C14" s="177"/>
      <c r="D14" s="178"/>
      <c r="E14" s="179"/>
      <c r="F14" s="177"/>
      <c r="G14" s="285"/>
      <c r="H14" s="286"/>
      <c r="I14" s="17"/>
      <c r="J14" s="73"/>
      <c r="K14" s="101"/>
    </row>
    <row r="15" spans="1:12" x14ac:dyDescent="0.25">
      <c r="A15" s="45" t="s">
        <v>5</v>
      </c>
      <c r="B15" s="221" t="s">
        <v>59</v>
      </c>
      <c r="C15" s="174">
        <v>3520.54</v>
      </c>
      <c r="D15" s="162">
        <f>C15*0.74353</f>
        <v>2617.6271062000001</v>
      </c>
      <c r="E15" s="155">
        <f t="shared" ref="E15:E17" si="3">C15*1.275</f>
        <v>4488.6884999999993</v>
      </c>
      <c r="F15" s="156">
        <f>E15*0.74353</f>
        <v>3337.4745604049995</v>
      </c>
      <c r="G15" s="258">
        <f>F15/12</f>
        <v>278.12288003374994</v>
      </c>
      <c r="H15" s="259"/>
      <c r="I15" s="10">
        <v>1</v>
      </c>
      <c r="J15" s="72">
        <f>(E15+G15)*I15</f>
        <v>4766.8113800337496</v>
      </c>
      <c r="K15" s="37">
        <f t="shared" ref="K15:K17" si="4">J15*12</f>
        <v>57201.736560404999</v>
      </c>
    </row>
    <row r="16" spans="1:12" x14ac:dyDescent="0.25">
      <c r="A16" s="45"/>
      <c r="B16" s="222">
        <v>2024</v>
      </c>
      <c r="C16" s="174">
        <v>3520.54</v>
      </c>
      <c r="D16" s="162">
        <f>D15</f>
        <v>2617.6271062000001</v>
      </c>
      <c r="E16" s="155">
        <f t="shared" si="3"/>
        <v>4488.6884999999993</v>
      </c>
      <c r="F16" s="156">
        <f>F15</f>
        <v>3337.4745604049995</v>
      </c>
      <c r="G16" s="258">
        <f>F16/12</f>
        <v>278.12288003374994</v>
      </c>
      <c r="H16" s="259"/>
      <c r="I16" s="10">
        <v>1</v>
      </c>
      <c r="J16" s="72">
        <f>(E16+G16)*I16</f>
        <v>4766.8113800337496</v>
      </c>
      <c r="K16" s="37">
        <f t="shared" si="4"/>
        <v>57201.736560404999</v>
      </c>
    </row>
    <row r="17" spans="1:11" x14ac:dyDescent="0.25">
      <c r="A17" s="45"/>
      <c r="B17" s="18">
        <v>2025</v>
      </c>
      <c r="C17" s="174">
        <v>3520.54</v>
      </c>
      <c r="D17" s="162">
        <f>C17*0.74353</f>
        <v>2617.6271062000001</v>
      </c>
      <c r="E17" s="155">
        <f t="shared" si="3"/>
        <v>4488.6884999999993</v>
      </c>
      <c r="F17" s="156">
        <f>E17*0.74353</f>
        <v>3337.4745604049995</v>
      </c>
      <c r="G17" s="258">
        <f>F17/12</f>
        <v>278.12288003374994</v>
      </c>
      <c r="H17" s="259"/>
      <c r="I17" s="10">
        <v>1</v>
      </c>
      <c r="J17" s="72">
        <f>(E17+G17)*I17</f>
        <v>4766.8113800337496</v>
      </c>
      <c r="K17" s="37">
        <f t="shared" si="4"/>
        <v>57201.736560404999</v>
      </c>
    </row>
    <row r="18" spans="1:11" x14ac:dyDescent="0.25">
      <c r="A18" s="45"/>
      <c r="B18" s="18">
        <v>2026</v>
      </c>
      <c r="C18" s="174">
        <v>3520.54</v>
      </c>
      <c r="D18" s="162">
        <f>C18*0.74353</f>
        <v>2617.6271062000001</v>
      </c>
      <c r="E18" s="155">
        <f t="shared" ref="E18" si="5">C18*1.275</f>
        <v>4488.6884999999993</v>
      </c>
      <c r="F18" s="156">
        <f>E18*0.74353</f>
        <v>3337.4745604049995</v>
      </c>
      <c r="G18" s="258">
        <f>F18/12</f>
        <v>278.12288003374994</v>
      </c>
      <c r="H18" s="259"/>
      <c r="I18" s="10">
        <v>1</v>
      </c>
      <c r="J18" s="72">
        <f>(E18+G18)*I18</f>
        <v>4766.8113800337496</v>
      </c>
      <c r="K18" s="37">
        <f t="shared" ref="K18" si="6">J18*12</f>
        <v>57201.736560404999</v>
      </c>
    </row>
    <row r="19" spans="1:11" ht="7.5" customHeight="1" x14ac:dyDescent="0.25">
      <c r="A19" s="44"/>
      <c r="B19" s="19"/>
      <c r="C19" s="177"/>
      <c r="D19" s="178"/>
      <c r="E19" s="179"/>
      <c r="F19" s="177"/>
      <c r="G19" s="285"/>
      <c r="H19" s="286"/>
      <c r="I19" s="17"/>
      <c r="J19" s="73"/>
      <c r="K19" s="101"/>
    </row>
    <row r="20" spans="1:11" x14ac:dyDescent="0.25">
      <c r="A20" s="45" t="s">
        <v>14</v>
      </c>
      <c r="B20" s="221" t="s">
        <v>59</v>
      </c>
      <c r="C20" s="174">
        <v>3939.07</v>
      </c>
      <c r="D20" s="181">
        <f>C20*0.74353</f>
        <v>2928.8167171</v>
      </c>
      <c r="E20" s="155">
        <f t="shared" ref="E20:E22" si="7">C20*1.275</f>
        <v>5022.3142499999994</v>
      </c>
      <c r="F20" s="182">
        <f>E20*0.74353</f>
        <v>3734.2413143024996</v>
      </c>
      <c r="G20" s="289">
        <f>F20/12</f>
        <v>311.18677619187497</v>
      </c>
      <c r="H20" s="289"/>
      <c r="I20" s="10">
        <v>1</v>
      </c>
      <c r="J20" s="72">
        <f>(E20+G20)*I20</f>
        <v>5333.5010261918742</v>
      </c>
      <c r="K20" s="37">
        <f t="shared" ref="K20:K22" si="8">J20*12</f>
        <v>64002.01231430249</v>
      </c>
    </row>
    <row r="21" spans="1:11" x14ac:dyDescent="0.25">
      <c r="A21" s="45"/>
      <c r="B21" s="222">
        <v>2024</v>
      </c>
      <c r="C21" s="174">
        <v>3939.07</v>
      </c>
      <c r="D21" s="181">
        <f>D20</f>
        <v>2928.8167171</v>
      </c>
      <c r="E21" s="155">
        <f t="shared" si="7"/>
        <v>5022.3142499999994</v>
      </c>
      <c r="F21" s="182">
        <f>F20</f>
        <v>3734.2413143024996</v>
      </c>
      <c r="G21" s="289">
        <f>F21/12</f>
        <v>311.18677619187497</v>
      </c>
      <c r="H21" s="289"/>
      <c r="I21" s="192">
        <v>1</v>
      </c>
      <c r="J21" s="191">
        <f>(E21+G21)*I21</f>
        <v>5333.5010261918742</v>
      </c>
      <c r="K21" s="190">
        <f t="shared" si="8"/>
        <v>64002.01231430249</v>
      </c>
    </row>
    <row r="22" spans="1:11" x14ac:dyDescent="0.25">
      <c r="A22" s="45"/>
      <c r="B22" s="18">
        <v>2025</v>
      </c>
      <c r="C22" s="174">
        <v>3939.07</v>
      </c>
      <c r="D22" s="175">
        <f>C22*0.74353</f>
        <v>2928.8167171</v>
      </c>
      <c r="E22" s="155">
        <f t="shared" si="7"/>
        <v>5022.3142499999994</v>
      </c>
      <c r="F22" s="156">
        <f>E22*0.74353</f>
        <v>3734.2413143024996</v>
      </c>
      <c r="G22" s="289">
        <f>F22/12</f>
        <v>311.18677619187497</v>
      </c>
      <c r="H22" s="289"/>
      <c r="I22" s="192">
        <v>1</v>
      </c>
      <c r="J22" s="191">
        <f>(E22+G22)*I22</f>
        <v>5333.5010261918742</v>
      </c>
      <c r="K22" s="190">
        <f t="shared" si="8"/>
        <v>64002.01231430249</v>
      </c>
    </row>
    <row r="23" spans="1:11" ht="15.75" thickBot="1" x14ac:dyDescent="0.3">
      <c r="A23" s="46"/>
      <c r="B23" s="252">
        <v>2026</v>
      </c>
      <c r="C23" s="183">
        <v>3939.07</v>
      </c>
      <c r="D23" s="208">
        <f>C23*0.74353</f>
        <v>2928.8167171</v>
      </c>
      <c r="E23" s="163">
        <f t="shared" ref="E23" si="9">C23*1.275</f>
        <v>5022.3142499999994</v>
      </c>
      <c r="F23" s="164">
        <f>E23*0.74353</f>
        <v>3734.2413143024996</v>
      </c>
      <c r="G23" s="272">
        <f>F23/12</f>
        <v>311.18677619187497</v>
      </c>
      <c r="H23" s="272"/>
      <c r="I23" s="47">
        <v>1</v>
      </c>
      <c r="J23" s="88">
        <f>(E23+G23)*I23</f>
        <v>5333.5010261918742</v>
      </c>
      <c r="K23" s="40">
        <f t="shared" ref="K23" si="10">J23*12</f>
        <v>64002.01231430249</v>
      </c>
    </row>
    <row r="24" spans="1:11" ht="15.75" thickBot="1" x14ac:dyDescent="0.3">
      <c r="C24" s="249"/>
    </row>
    <row r="25" spans="1:11" ht="15.75" thickBot="1" x14ac:dyDescent="0.3">
      <c r="C25" s="281" t="s">
        <v>30</v>
      </c>
      <c r="D25" s="282"/>
      <c r="E25" s="282"/>
      <c r="F25" s="94">
        <v>1</v>
      </c>
      <c r="G25" s="290"/>
      <c r="H25" s="106" t="s">
        <v>38</v>
      </c>
      <c r="I25" s="107"/>
      <c r="J25" s="107"/>
      <c r="K25" s="108"/>
    </row>
    <row r="26" spans="1:11" ht="60" x14ac:dyDescent="0.25">
      <c r="A26" s="82" t="s">
        <v>9</v>
      </c>
      <c r="B26" s="83" t="s">
        <v>7</v>
      </c>
      <c r="C26" s="96" t="s">
        <v>6</v>
      </c>
      <c r="D26" s="57" t="s">
        <v>22</v>
      </c>
      <c r="E26" s="57" t="s">
        <v>21</v>
      </c>
      <c r="F26" s="55" t="s">
        <v>10</v>
      </c>
      <c r="G26" s="291"/>
      <c r="H26" s="96" t="s">
        <v>36</v>
      </c>
      <c r="I26" s="57" t="s">
        <v>6</v>
      </c>
      <c r="J26" s="57" t="s">
        <v>21</v>
      </c>
      <c r="K26" s="55" t="s">
        <v>39</v>
      </c>
    </row>
    <row r="27" spans="1:11" ht="7.5" customHeight="1" x14ac:dyDescent="0.25">
      <c r="A27" s="124"/>
      <c r="B27" s="127"/>
      <c r="C27" s="97"/>
      <c r="D27" s="33"/>
      <c r="E27" s="33"/>
      <c r="F27" s="98"/>
      <c r="G27" s="115"/>
      <c r="H27" s="97"/>
      <c r="I27" s="33"/>
      <c r="J27" s="33"/>
      <c r="K27" s="98"/>
    </row>
    <row r="28" spans="1:11" x14ac:dyDescent="0.25">
      <c r="A28" s="45" t="s">
        <v>4</v>
      </c>
      <c r="B28" s="221" t="s">
        <v>59</v>
      </c>
      <c r="C28" s="36">
        <f>E10/100%*$F$25</f>
        <v>4295.5769999999993</v>
      </c>
      <c r="D28" s="156">
        <f>C28*0.74353</f>
        <v>3193.8903668099997</v>
      </c>
      <c r="E28" s="156">
        <f t="shared" ref="E28:E36" si="11">D28/12</f>
        <v>266.15753056749998</v>
      </c>
      <c r="F28" s="74">
        <f>(E10+G10)*$F$25</f>
        <v>4561.734530567499</v>
      </c>
      <c r="G28" s="115"/>
      <c r="H28" s="109">
        <v>1</v>
      </c>
      <c r="I28" s="8">
        <f t="shared" ref="I28:I31" si="12">C28*H28</f>
        <v>4295.5769999999993</v>
      </c>
      <c r="J28" s="156">
        <f t="shared" ref="J28:J31" si="13">E28*H28</f>
        <v>266.15753056749998</v>
      </c>
      <c r="K28" s="74">
        <f>(I28+J28)</f>
        <v>4561.734530567499</v>
      </c>
    </row>
    <row r="29" spans="1:11" x14ac:dyDescent="0.25">
      <c r="A29" s="45"/>
      <c r="B29" s="222">
        <v>2024</v>
      </c>
      <c r="C29" s="36">
        <f>E11/100%*$F$25</f>
        <v>4295.5769999999993</v>
      </c>
      <c r="D29" s="156">
        <f>D28</f>
        <v>3193.8903668099997</v>
      </c>
      <c r="E29" s="156">
        <f t="shared" si="11"/>
        <v>266.15753056749998</v>
      </c>
      <c r="F29" s="74">
        <f>(E11+G11)*$F$25</f>
        <v>4561.734530567499</v>
      </c>
      <c r="G29" s="115"/>
      <c r="H29" s="109">
        <v>1</v>
      </c>
      <c r="I29" s="8">
        <f t="shared" ref="I29" si="14">C29*H29</f>
        <v>4295.5769999999993</v>
      </c>
      <c r="J29" s="156">
        <f t="shared" ref="J29" si="15">E29*H29</f>
        <v>266.15753056749998</v>
      </c>
      <c r="K29" s="74">
        <f>(I29+J29)</f>
        <v>4561.734530567499</v>
      </c>
    </row>
    <row r="30" spans="1:11" x14ac:dyDescent="0.25">
      <c r="A30" s="43"/>
      <c r="B30" s="18">
        <v>2025</v>
      </c>
      <c r="C30" s="36">
        <f>E12/100%*$F$25</f>
        <v>4295.5769999999993</v>
      </c>
      <c r="D30" s="156">
        <f>C30*0.74353</f>
        <v>3193.8903668099997</v>
      </c>
      <c r="E30" s="156">
        <f t="shared" si="11"/>
        <v>266.15753056749998</v>
      </c>
      <c r="F30" s="74">
        <f>(E12+G12)*$F$25</f>
        <v>4561.734530567499</v>
      </c>
      <c r="G30" s="115"/>
      <c r="H30" s="109">
        <v>1</v>
      </c>
      <c r="I30" s="8">
        <f t="shared" si="12"/>
        <v>4295.5769999999993</v>
      </c>
      <c r="J30" s="156">
        <f t="shared" si="13"/>
        <v>266.15753056749998</v>
      </c>
      <c r="K30" s="74">
        <f>(I30+J30)</f>
        <v>4561.734530567499</v>
      </c>
    </row>
    <row r="31" spans="1:11" x14ac:dyDescent="0.25">
      <c r="A31" s="43"/>
      <c r="B31" s="18">
        <v>2026</v>
      </c>
      <c r="C31" s="36">
        <f>E13/100%*$F$25</f>
        <v>4295.5769999999993</v>
      </c>
      <c r="D31" s="156">
        <f>C31*0.74353</f>
        <v>3193.8903668099997</v>
      </c>
      <c r="E31" s="156">
        <f t="shared" si="11"/>
        <v>266.15753056749998</v>
      </c>
      <c r="F31" s="74">
        <f>(E13+G13)*$F$25</f>
        <v>4561.734530567499</v>
      </c>
      <c r="G31" s="115"/>
      <c r="H31" s="109">
        <v>1</v>
      </c>
      <c r="I31" s="8">
        <f t="shared" si="12"/>
        <v>4295.5769999999993</v>
      </c>
      <c r="J31" s="156">
        <f t="shared" si="13"/>
        <v>266.15753056749998</v>
      </c>
      <c r="K31" s="74">
        <f>(I31+J31)</f>
        <v>4561.734530567499</v>
      </c>
    </row>
    <row r="32" spans="1:11" ht="7.5" customHeight="1" x14ac:dyDescent="0.25">
      <c r="A32" s="44"/>
      <c r="B32" s="19"/>
      <c r="C32" s="97"/>
      <c r="D32" s="160"/>
      <c r="E32" s="160"/>
      <c r="F32" s="99"/>
      <c r="G32" s="115"/>
      <c r="H32" s="97"/>
      <c r="I32" s="33"/>
      <c r="J32" s="160"/>
      <c r="K32" s="99"/>
    </row>
    <row r="33" spans="1:11" x14ac:dyDescent="0.25">
      <c r="A33" s="45" t="s">
        <v>5</v>
      </c>
      <c r="B33" s="221" t="s">
        <v>59</v>
      </c>
      <c r="C33" s="36">
        <f>E15/100%*$F$25</f>
        <v>4488.6884999999993</v>
      </c>
      <c r="D33" s="156">
        <f>C33*0.74353</f>
        <v>3337.4745604049995</v>
      </c>
      <c r="E33" s="156">
        <f t="shared" si="11"/>
        <v>278.12288003374994</v>
      </c>
      <c r="F33" s="74">
        <f>(E15+G15)*$F$25</f>
        <v>4766.8113800337496</v>
      </c>
      <c r="G33" s="115"/>
      <c r="H33" s="109">
        <v>1</v>
      </c>
      <c r="I33" s="8">
        <f t="shared" ref="I33:I36" si="16">C33*H33</f>
        <v>4488.6884999999993</v>
      </c>
      <c r="J33" s="156">
        <f t="shared" ref="J33:J36" si="17">E33*H33</f>
        <v>278.12288003374994</v>
      </c>
      <c r="K33" s="74">
        <f t="shared" ref="K33:K36" si="18">(I33+J33)</f>
        <v>4766.8113800337496</v>
      </c>
    </row>
    <row r="34" spans="1:11" x14ac:dyDescent="0.25">
      <c r="A34" s="45"/>
      <c r="B34" s="222">
        <v>2024</v>
      </c>
      <c r="C34" s="36">
        <f>E16/100%*$F$25</f>
        <v>4488.6884999999993</v>
      </c>
      <c r="D34" s="156">
        <f>D33</f>
        <v>3337.4745604049995</v>
      </c>
      <c r="E34" s="156">
        <f t="shared" si="11"/>
        <v>278.12288003374994</v>
      </c>
      <c r="F34" s="74">
        <f>(E16+G16)*$F$25</f>
        <v>4766.8113800337496</v>
      </c>
      <c r="G34" s="115"/>
      <c r="H34" s="109">
        <v>1</v>
      </c>
      <c r="I34" s="8">
        <f t="shared" si="16"/>
        <v>4488.6884999999993</v>
      </c>
      <c r="J34" s="156">
        <f t="shared" si="17"/>
        <v>278.12288003374994</v>
      </c>
      <c r="K34" s="74">
        <f t="shared" si="18"/>
        <v>4766.8113800337496</v>
      </c>
    </row>
    <row r="35" spans="1:11" x14ac:dyDescent="0.25">
      <c r="A35" s="45"/>
      <c r="B35" s="18">
        <v>2025</v>
      </c>
      <c r="C35" s="36">
        <f>E17/100%*$F$25</f>
        <v>4488.6884999999993</v>
      </c>
      <c r="D35" s="156">
        <f>C35*0.74353</f>
        <v>3337.4745604049995</v>
      </c>
      <c r="E35" s="156">
        <f t="shared" si="11"/>
        <v>278.12288003374994</v>
      </c>
      <c r="F35" s="74">
        <f>(E17+G17)*$F$25</f>
        <v>4766.8113800337496</v>
      </c>
      <c r="G35" s="115"/>
      <c r="H35" s="109">
        <v>1</v>
      </c>
      <c r="I35" s="8">
        <f t="shared" si="16"/>
        <v>4488.6884999999993</v>
      </c>
      <c r="J35" s="156">
        <f t="shared" si="17"/>
        <v>278.12288003374994</v>
      </c>
      <c r="K35" s="74">
        <f t="shared" si="18"/>
        <v>4766.8113800337496</v>
      </c>
    </row>
    <row r="36" spans="1:11" x14ac:dyDescent="0.25">
      <c r="A36" s="45"/>
      <c r="B36" s="18">
        <v>2026</v>
      </c>
      <c r="C36" s="36">
        <f>E18/100%*$F$25</f>
        <v>4488.6884999999993</v>
      </c>
      <c r="D36" s="156">
        <f>C36*0.74353</f>
        <v>3337.4745604049995</v>
      </c>
      <c r="E36" s="156">
        <f t="shared" si="11"/>
        <v>278.12288003374994</v>
      </c>
      <c r="F36" s="74">
        <f>(E18+G18)*$F$25</f>
        <v>4766.8113800337496</v>
      </c>
      <c r="G36" s="115"/>
      <c r="H36" s="109">
        <v>1</v>
      </c>
      <c r="I36" s="8">
        <f t="shared" si="16"/>
        <v>4488.6884999999993</v>
      </c>
      <c r="J36" s="156">
        <f t="shared" si="17"/>
        <v>278.12288003374994</v>
      </c>
      <c r="K36" s="74">
        <f t="shared" si="18"/>
        <v>4766.8113800337496</v>
      </c>
    </row>
    <row r="37" spans="1:11" ht="7.5" customHeight="1" x14ac:dyDescent="0.25">
      <c r="A37" s="44"/>
      <c r="B37" s="19"/>
      <c r="C37" s="89"/>
      <c r="D37" s="177"/>
      <c r="E37" s="177"/>
      <c r="F37" s="87"/>
      <c r="G37" s="115"/>
      <c r="H37" s="89"/>
      <c r="I37" s="15"/>
      <c r="J37" s="177"/>
      <c r="K37" s="87"/>
    </row>
    <row r="38" spans="1:11" x14ac:dyDescent="0.25">
      <c r="A38" s="45" t="s">
        <v>14</v>
      </c>
      <c r="B38" s="221" t="s">
        <v>59</v>
      </c>
      <c r="C38" s="36">
        <f>E20/100%*$F$25</f>
        <v>5022.3142499999994</v>
      </c>
      <c r="D38" s="156">
        <f>C38*0.74353</f>
        <v>3734.2413143024996</v>
      </c>
      <c r="E38" s="156">
        <f t="shared" ref="E38:E41" si="19">D38/12</f>
        <v>311.18677619187497</v>
      </c>
      <c r="F38" s="74">
        <f>(E20+G20)*$F$25</f>
        <v>5333.5010261918742</v>
      </c>
      <c r="G38" s="115"/>
      <c r="H38" s="109">
        <v>1</v>
      </c>
      <c r="I38" s="8">
        <f t="shared" ref="I38:I41" si="20">C38*H38</f>
        <v>5022.3142499999994</v>
      </c>
      <c r="J38" s="156">
        <f t="shared" ref="J38:J41" si="21">E38*H38</f>
        <v>311.18677619187497</v>
      </c>
      <c r="K38" s="74">
        <f t="shared" ref="K38:K41" si="22">(I38+J38)</f>
        <v>5333.5010261918742</v>
      </c>
    </row>
    <row r="39" spans="1:11" x14ac:dyDescent="0.25">
      <c r="A39" s="45"/>
      <c r="B39" s="222">
        <v>2024</v>
      </c>
      <c r="C39" s="36">
        <f>E21/100%*$F$25</f>
        <v>5022.3142499999994</v>
      </c>
      <c r="D39" s="156">
        <f>D38</f>
        <v>3734.2413143024996</v>
      </c>
      <c r="E39" s="156">
        <f t="shared" si="19"/>
        <v>311.18677619187497</v>
      </c>
      <c r="F39" s="74">
        <f>(E21+G21)*$F$25</f>
        <v>5333.5010261918742</v>
      </c>
      <c r="G39" s="115"/>
      <c r="H39" s="109">
        <v>1</v>
      </c>
      <c r="I39" s="8">
        <f t="shared" si="20"/>
        <v>5022.3142499999994</v>
      </c>
      <c r="J39" s="156">
        <f t="shared" si="21"/>
        <v>311.18677619187497</v>
      </c>
      <c r="K39" s="74">
        <f t="shared" si="22"/>
        <v>5333.5010261918742</v>
      </c>
    </row>
    <row r="40" spans="1:11" x14ac:dyDescent="0.25">
      <c r="A40" s="45"/>
      <c r="B40" s="18">
        <v>2025</v>
      </c>
      <c r="C40" s="36">
        <f>E22/100%*$F$25</f>
        <v>5022.3142499999994</v>
      </c>
      <c r="D40" s="156">
        <f>C40*0.74353</f>
        <v>3734.2413143024996</v>
      </c>
      <c r="E40" s="156">
        <f t="shared" si="19"/>
        <v>311.18677619187497</v>
      </c>
      <c r="F40" s="74">
        <f>(E22+G22)*$F$25</f>
        <v>5333.5010261918742</v>
      </c>
      <c r="G40" s="115"/>
      <c r="H40" s="109">
        <v>1</v>
      </c>
      <c r="I40" s="8">
        <f t="shared" si="20"/>
        <v>5022.3142499999994</v>
      </c>
      <c r="J40" s="156">
        <f t="shared" si="21"/>
        <v>311.18677619187497</v>
      </c>
      <c r="K40" s="74">
        <f t="shared" si="22"/>
        <v>5333.5010261918742</v>
      </c>
    </row>
    <row r="41" spans="1:11" ht="15.75" thickBot="1" x14ac:dyDescent="0.3">
      <c r="A41" s="46"/>
      <c r="B41" s="252">
        <v>2026</v>
      </c>
      <c r="C41" s="38">
        <f>E23/100%*$F$25</f>
        <v>5022.3142499999994</v>
      </c>
      <c r="D41" s="164">
        <f>C41*0.74353</f>
        <v>3734.2413143024996</v>
      </c>
      <c r="E41" s="164">
        <f t="shared" si="19"/>
        <v>311.18677619187497</v>
      </c>
      <c r="F41" s="76">
        <f>(E23+G23)*$F$25</f>
        <v>5333.5010261918742</v>
      </c>
      <c r="G41" s="196"/>
      <c r="H41" s="110">
        <v>1</v>
      </c>
      <c r="I41" s="39">
        <f t="shared" si="20"/>
        <v>5022.3142499999994</v>
      </c>
      <c r="J41" s="164">
        <f t="shared" si="21"/>
        <v>311.18677619187497</v>
      </c>
      <c r="K41" s="76">
        <f t="shared" si="22"/>
        <v>5333.5010261918742</v>
      </c>
    </row>
  </sheetData>
  <mergeCells count="20">
    <mergeCell ref="C7:D7"/>
    <mergeCell ref="E7:K7"/>
    <mergeCell ref="G25:G26"/>
    <mergeCell ref="C25:E25"/>
    <mergeCell ref="G8:H8"/>
    <mergeCell ref="G9:H9"/>
    <mergeCell ref="G10:H10"/>
    <mergeCell ref="G12:H12"/>
    <mergeCell ref="G13:H13"/>
    <mergeCell ref="G14:H14"/>
    <mergeCell ref="G15:H15"/>
    <mergeCell ref="G17:H17"/>
    <mergeCell ref="G18:H18"/>
    <mergeCell ref="G19:H19"/>
    <mergeCell ref="G22:H22"/>
    <mergeCell ref="G23:H23"/>
    <mergeCell ref="G20:H20"/>
    <mergeCell ref="G11:H11"/>
    <mergeCell ref="G16:H16"/>
    <mergeCell ref="G21:H21"/>
  </mergeCells>
  <dataValidations count="1">
    <dataValidation type="list" allowBlank="1" showInputMessage="1" showErrorMessage="1" sqref="H38:H41 H33:H36 H28:H31">
      <formula1>"1, 2, 3, 4, 5, 6, 7, 8, 9, 10, 11, 12"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ignoredErrors>
    <ignoredError sqref="D11:I13 E10 E23 D29:D31 D14:I18 D19:I22 D32:D36 D37:D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zoomScale="80" zoomScaleNormal="80" workbookViewId="0">
      <selection activeCell="O28" sqref="O28"/>
    </sheetView>
  </sheetViews>
  <sheetFormatPr baseColWidth="10" defaultRowHeight="15" x14ac:dyDescent="0.25"/>
  <cols>
    <col min="2" max="3" width="14.5703125" customWidth="1"/>
    <col min="4" max="4" width="19" customWidth="1"/>
    <col min="5" max="5" width="14.5703125" customWidth="1"/>
    <col min="6" max="6" width="17.28515625" customWidth="1"/>
    <col min="7" max="7" width="1.28515625" customWidth="1"/>
    <col min="8" max="8" width="16.7109375" customWidth="1"/>
    <col min="9" max="9" width="13.140625" customWidth="1"/>
    <col min="10" max="10" width="19.42578125" bestFit="1" customWidth="1"/>
    <col min="11" max="11" width="14.140625" customWidth="1"/>
    <col min="12" max="12" width="13.42578125" customWidth="1"/>
    <col min="13" max="13" width="2.7109375" customWidth="1"/>
    <col min="14" max="14" width="13.42578125" customWidth="1"/>
    <col min="15" max="15" width="15" customWidth="1"/>
    <col min="16" max="16" width="16.140625" customWidth="1"/>
    <col min="17" max="17" width="21.42578125" customWidth="1"/>
  </cols>
  <sheetData>
    <row r="1" spans="1:16" ht="21" x14ac:dyDescent="0.35">
      <c r="A1" s="32" t="s">
        <v>19</v>
      </c>
    </row>
    <row r="2" spans="1:16" x14ac:dyDescent="0.25">
      <c r="A2" s="4" t="s">
        <v>51</v>
      </c>
      <c r="B2" s="3"/>
      <c r="C2" s="12"/>
      <c r="D2" s="3"/>
      <c r="E2" s="3"/>
      <c r="F2" s="3"/>
      <c r="G2" s="3"/>
      <c r="H2" s="3"/>
    </row>
    <row r="3" spans="1:16" x14ac:dyDescent="0.25">
      <c r="B3" s="5"/>
      <c r="C3" s="13"/>
      <c r="D3" s="1"/>
      <c r="E3" s="2"/>
      <c r="P3" t="s">
        <v>35</v>
      </c>
    </row>
    <row r="4" spans="1:16" x14ac:dyDescent="0.25">
      <c r="A4" s="21" t="s">
        <v>11</v>
      </c>
      <c r="B4" s="6"/>
      <c r="C4" s="14"/>
      <c r="D4" s="1"/>
      <c r="E4" s="2"/>
    </row>
    <row r="5" spans="1:16" ht="15.75" thickBot="1" x14ac:dyDescent="0.3"/>
    <row r="6" spans="1:16" ht="15.75" thickBot="1" x14ac:dyDescent="0.3">
      <c r="C6" s="278" t="s">
        <v>24</v>
      </c>
      <c r="D6" s="279"/>
      <c r="E6" s="279"/>
      <c r="F6" s="279"/>
      <c r="G6" s="279"/>
      <c r="H6" s="279"/>
      <c r="I6" s="279"/>
      <c r="J6" s="279"/>
      <c r="K6" s="280"/>
      <c r="L6" s="141"/>
      <c r="M6" s="145"/>
      <c r="N6" s="145"/>
    </row>
    <row r="7" spans="1:16" ht="15.75" thickBot="1" x14ac:dyDescent="0.3">
      <c r="C7" s="263" t="s">
        <v>42</v>
      </c>
      <c r="D7" s="264"/>
      <c r="E7" s="266" t="s">
        <v>43</v>
      </c>
      <c r="F7" s="266"/>
      <c r="G7" s="266"/>
      <c r="H7" s="266"/>
      <c r="I7" s="266"/>
      <c r="J7" s="266"/>
      <c r="K7" s="267"/>
      <c r="L7" s="134"/>
      <c r="M7" s="146"/>
      <c r="N7" s="146"/>
    </row>
    <row r="8" spans="1:16" ht="45" x14ac:dyDescent="0.25">
      <c r="A8" s="82" t="s">
        <v>9</v>
      </c>
      <c r="B8" s="83" t="s">
        <v>7</v>
      </c>
      <c r="C8" s="84" t="s">
        <v>2</v>
      </c>
      <c r="D8" s="137" t="s">
        <v>22</v>
      </c>
      <c r="E8" s="57" t="s">
        <v>6</v>
      </c>
      <c r="F8" s="57" t="s">
        <v>22</v>
      </c>
      <c r="G8" s="268" t="s">
        <v>21</v>
      </c>
      <c r="H8" s="269"/>
      <c r="I8" s="85" t="s">
        <v>8</v>
      </c>
      <c r="J8" s="57" t="s">
        <v>10</v>
      </c>
      <c r="K8" s="55" t="s">
        <v>1</v>
      </c>
      <c r="L8" s="49"/>
      <c r="M8" s="146"/>
      <c r="N8" s="146"/>
    </row>
    <row r="9" spans="1:16" ht="7.5" customHeight="1" x14ac:dyDescent="0.25">
      <c r="A9" s="124"/>
      <c r="B9" s="127"/>
      <c r="C9" s="31"/>
      <c r="D9" s="140"/>
      <c r="E9" s="65"/>
      <c r="F9" s="30"/>
      <c r="G9" s="283"/>
      <c r="H9" s="284"/>
      <c r="I9" s="29"/>
      <c r="J9" s="28"/>
      <c r="K9" s="86"/>
      <c r="L9" s="147"/>
      <c r="M9" s="146"/>
      <c r="N9" s="146"/>
    </row>
    <row r="10" spans="1:16" x14ac:dyDescent="0.25">
      <c r="A10" s="45" t="s">
        <v>4</v>
      </c>
      <c r="B10" s="221" t="s">
        <v>59</v>
      </c>
      <c r="C10" s="174">
        <v>3369.08</v>
      </c>
      <c r="D10" s="162">
        <f>C10*0.74353</f>
        <v>2505.0120523999999</v>
      </c>
      <c r="E10" s="155">
        <f t="shared" ref="E10" si="0">C10*1.275</f>
        <v>4295.5769999999993</v>
      </c>
      <c r="F10" s="156">
        <f>E10*0.74353</f>
        <v>3193.8903668099997</v>
      </c>
      <c r="G10" s="258">
        <f>F10/12</f>
        <v>266.15753056749998</v>
      </c>
      <c r="H10" s="259"/>
      <c r="I10" s="10">
        <v>1</v>
      </c>
      <c r="J10" s="72">
        <f>(E10+G10)*I10</f>
        <v>4561.734530567499</v>
      </c>
      <c r="K10" s="37">
        <f t="shared" ref="K10" si="1">J10*12</f>
        <v>54740.814366809987</v>
      </c>
      <c r="L10" s="1"/>
      <c r="M10" s="146"/>
      <c r="N10" s="146"/>
    </row>
    <row r="11" spans="1:16" x14ac:dyDescent="0.25">
      <c r="A11" s="45"/>
      <c r="B11" s="222">
        <v>2024</v>
      </c>
      <c r="C11" s="174">
        <v>3369.08</v>
      </c>
      <c r="D11" s="162">
        <f>D10</f>
        <v>2505.0120523999999</v>
      </c>
      <c r="E11" s="155">
        <f t="shared" ref="E11" si="2">C11*1.275</f>
        <v>4295.5769999999993</v>
      </c>
      <c r="F11" s="156">
        <f>F10</f>
        <v>3193.8903668099997</v>
      </c>
      <c r="G11" s="258">
        <f>F11/12</f>
        <v>266.15753056749998</v>
      </c>
      <c r="H11" s="259"/>
      <c r="I11" s="10">
        <v>1</v>
      </c>
      <c r="J11" s="72">
        <f>(E11+G11)*I11</f>
        <v>4561.734530567499</v>
      </c>
      <c r="K11" s="37">
        <f t="shared" ref="K11" si="3">J11*12</f>
        <v>54740.814366809987</v>
      </c>
      <c r="L11" s="1"/>
      <c r="M11" s="146"/>
      <c r="N11" s="146"/>
    </row>
    <row r="12" spans="1:16" x14ac:dyDescent="0.25">
      <c r="A12" s="43"/>
      <c r="B12" s="18">
        <v>2025</v>
      </c>
      <c r="C12" s="174">
        <v>3369.08</v>
      </c>
      <c r="D12" s="162">
        <f>C12*0.74353</f>
        <v>2505.0120523999999</v>
      </c>
      <c r="E12" s="155">
        <f t="shared" ref="E12:E13" si="4">C12*1.275</f>
        <v>4295.5769999999993</v>
      </c>
      <c r="F12" s="156">
        <f>E12*0.74353</f>
        <v>3193.8903668099997</v>
      </c>
      <c r="G12" s="258">
        <f>F12/12</f>
        <v>266.15753056749998</v>
      </c>
      <c r="H12" s="259"/>
      <c r="I12" s="10">
        <v>1</v>
      </c>
      <c r="J12" s="72">
        <f>(E12+G12)*I12</f>
        <v>4561.734530567499</v>
      </c>
      <c r="K12" s="37">
        <f t="shared" ref="K12:K13" si="5">J12*12</f>
        <v>54740.814366809987</v>
      </c>
      <c r="L12" s="1"/>
      <c r="M12" s="146"/>
      <c r="N12" s="146"/>
    </row>
    <row r="13" spans="1:16" x14ac:dyDescent="0.25">
      <c r="A13" s="43"/>
      <c r="B13" s="18">
        <v>2026</v>
      </c>
      <c r="C13" s="174">
        <v>3369.08</v>
      </c>
      <c r="D13" s="162">
        <f>C13*0.74353</f>
        <v>2505.0120523999999</v>
      </c>
      <c r="E13" s="155">
        <f t="shared" si="4"/>
        <v>4295.5769999999993</v>
      </c>
      <c r="F13" s="156">
        <f>E13*0.74353</f>
        <v>3193.8903668099997</v>
      </c>
      <c r="G13" s="258">
        <f>F13/12</f>
        <v>266.15753056749998</v>
      </c>
      <c r="H13" s="259"/>
      <c r="I13" s="10">
        <v>1</v>
      </c>
      <c r="J13" s="72">
        <f>(E13+G13)*I13</f>
        <v>4561.734530567499</v>
      </c>
      <c r="K13" s="37">
        <f t="shared" si="5"/>
        <v>54740.814366809987</v>
      </c>
      <c r="L13" s="1"/>
      <c r="M13" s="146"/>
      <c r="N13" s="146"/>
    </row>
    <row r="14" spans="1:16" ht="7.5" customHeight="1" x14ac:dyDescent="0.25">
      <c r="A14" s="44"/>
      <c r="B14" s="19"/>
      <c r="C14" s="177"/>
      <c r="D14" s="178"/>
      <c r="E14" s="179"/>
      <c r="F14" s="177"/>
      <c r="G14" s="285"/>
      <c r="H14" s="286"/>
      <c r="I14" s="17"/>
      <c r="J14" s="73"/>
      <c r="K14" s="101"/>
      <c r="L14" s="51"/>
      <c r="M14" s="146"/>
      <c r="N14" s="146"/>
    </row>
    <row r="15" spans="1:16" x14ac:dyDescent="0.25">
      <c r="A15" s="45" t="s">
        <v>5</v>
      </c>
      <c r="B15" s="221" t="s">
        <v>59</v>
      </c>
      <c r="C15" s="174">
        <v>3419.58</v>
      </c>
      <c r="D15" s="162">
        <f>C15*0.74353</f>
        <v>2542.5603173999998</v>
      </c>
      <c r="E15" s="155">
        <f t="shared" ref="E15" si="6">C15*1.275</f>
        <v>4359.9645</v>
      </c>
      <c r="F15" s="156">
        <f>E15*0.74353</f>
        <v>3241.764404685</v>
      </c>
      <c r="G15" s="258">
        <f>F15/12</f>
        <v>270.14703372374998</v>
      </c>
      <c r="H15" s="259"/>
      <c r="I15" s="10">
        <v>1</v>
      </c>
      <c r="J15" s="72">
        <f>(E15+G15)*I15</f>
        <v>4630.1115337237497</v>
      </c>
      <c r="K15" s="37">
        <f t="shared" ref="K15:K16" si="7">J15*12</f>
        <v>55561.338404684997</v>
      </c>
      <c r="L15" s="1"/>
      <c r="M15" s="146"/>
      <c r="N15" s="146"/>
    </row>
    <row r="16" spans="1:16" x14ac:dyDescent="0.25">
      <c r="A16" s="45"/>
      <c r="B16" s="222">
        <v>2024</v>
      </c>
      <c r="C16" s="174">
        <v>3419.58</v>
      </c>
      <c r="D16" s="162">
        <f>D15</f>
        <v>2542.5603173999998</v>
      </c>
      <c r="E16" s="155">
        <f t="shared" ref="E16" si="8">C16*1.275</f>
        <v>4359.9645</v>
      </c>
      <c r="F16" s="156">
        <f>F15</f>
        <v>3241.764404685</v>
      </c>
      <c r="G16" s="258">
        <f>F16/12</f>
        <v>270.14703372374998</v>
      </c>
      <c r="H16" s="259"/>
      <c r="I16" s="10">
        <v>1</v>
      </c>
      <c r="J16" s="72">
        <f>(E16+G16)*I16</f>
        <v>4630.1115337237497</v>
      </c>
      <c r="K16" s="37">
        <f t="shared" si="7"/>
        <v>55561.338404684997</v>
      </c>
      <c r="L16" s="1"/>
      <c r="M16" s="146"/>
      <c r="N16" s="146"/>
    </row>
    <row r="17" spans="1:14" x14ac:dyDescent="0.25">
      <c r="A17" s="45"/>
      <c r="B17" s="18">
        <v>2025</v>
      </c>
      <c r="C17" s="174">
        <v>3419.58</v>
      </c>
      <c r="D17" s="162">
        <f>C17*0.74353</f>
        <v>2542.5603173999998</v>
      </c>
      <c r="E17" s="155">
        <f t="shared" ref="E17:E18" si="9">C17*1.275</f>
        <v>4359.9645</v>
      </c>
      <c r="F17" s="156">
        <f>E17*0.74353</f>
        <v>3241.764404685</v>
      </c>
      <c r="G17" s="258">
        <f>F17/12</f>
        <v>270.14703372374998</v>
      </c>
      <c r="H17" s="259"/>
      <c r="I17" s="10">
        <v>1</v>
      </c>
      <c r="J17" s="72">
        <f>(E17+G17)*I17</f>
        <v>4630.1115337237497</v>
      </c>
      <c r="K17" s="37">
        <f t="shared" ref="K17:K18" si="10">J17*12</f>
        <v>55561.338404684997</v>
      </c>
      <c r="L17" s="1"/>
      <c r="M17" s="146"/>
      <c r="N17" s="146"/>
    </row>
    <row r="18" spans="1:14" x14ac:dyDescent="0.25">
      <c r="A18" s="45"/>
      <c r="B18" s="18">
        <v>2026</v>
      </c>
      <c r="C18" s="174">
        <v>3419.58</v>
      </c>
      <c r="D18" s="162">
        <f>C18*0.74353</f>
        <v>2542.5603173999998</v>
      </c>
      <c r="E18" s="155">
        <f t="shared" si="9"/>
        <v>4359.9645</v>
      </c>
      <c r="F18" s="156">
        <f>E18*0.74353</f>
        <v>3241.764404685</v>
      </c>
      <c r="G18" s="258">
        <f>F18/12</f>
        <v>270.14703372374998</v>
      </c>
      <c r="H18" s="259"/>
      <c r="I18" s="10">
        <v>1</v>
      </c>
      <c r="J18" s="72">
        <f>(E18+G18)*I18</f>
        <v>4630.1115337237497</v>
      </c>
      <c r="K18" s="37">
        <f t="shared" si="10"/>
        <v>55561.338404684997</v>
      </c>
      <c r="L18" s="1"/>
      <c r="M18" s="146"/>
      <c r="N18" s="146"/>
    </row>
    <row r="19" spans="1:14" ht="7.5" customHeight="1" x14ac:dyDescent="0.25">
      <c r="A19" s="44"/>
      <c r="B19" s="19"/>
      <c r="C19" s="177"/>
      <c r="D19" s="178"/>
      <c r="E19" s="179"/>
      <c r="F19" s="177"/>
      <c r="G19" s="285"/>
      <c r="H19" s="286"/>
      <c r="I19" s="17"/>
      <c r="J19" s="73"/>
      <c r="K19" s="101"/>
      <c r="L19" s="51"/>
      <c r="M19" s="146"/>
      <c r="N19" s="146"/>
    </row>
    <row r="20" spans="1:14" x14ac:dyDescent="0.25">
      <c r="A20" s="45" t="s">
        <v>14</v>
      </c>
      <c r="B20" s="221" t="s">
        <v>59</v>
      </c>
      <c r="C20" s="174">
        <v>3520.54</v>
      </c>
      <c r="D20" s="181">
        <f>C20*0.74353</f>
        <v>2617.6271062000001</v>
      </c>
      <c r="E20" s="155">
        <f t="shared" ref="E20" si="11">C20*1.275</f>
        <v>4488.6884999999993</v>
      </c>
      <c r="F20" s="182">
        <f>E20*0.74353</f>
        <v>3337.4745604049995</v>
      </c>
      <c r="G20" s="258">
        <f>F20/12</f>
        <v>278.12288003374994</v>
      </c>
      <c r="H20" s="259"/>
      <c r="I20" s="10">
        <v>1</v>
      </c>
      <c r="J20" s="72">
        <f>(E20+G20)*I20</f>
        <v>4766.8113800337496</v>
      </c>
      <c r="K20" s="37">
        <f t="shared" ref="K20:K21" si="12">J20*12</f>
        <v>57201.736560404999</v>
      </c>
      <c r="L20" s="1"/>
      <c r="M20" s="146"/>
      <c r="N20" s="146"/>
    </row>
    <row r="21" spans="1:14" x14ac:dyDescent="0.25">
      <c r="A21" s="45"/>
      <c r="B21" s="222">
        <v>2024</v>
      </c>
      <c r="C21" s="174">
        <v>3520.54</v>
      </c>
      <c r="D21" s="181">
        <f>D20</f>
        <v>2617.6271062000001</v>
      </c>
      <c r="E21" s="155">
        <f t="shared" ref="E21" si="13">C21*1.275</f>
        <v>4488.6884999999993</v>
      </c>
      <c r="F21" s="182">
        <f>F20</f>
        <v>3337.4745604049995</v>
      </c>
      <c r="G21" s="258">
        <f>F21/12</f>
        <v>278.12288003374994</v>
      </c>
      <c r="H21" s="259"/>
      <c r="I21" s="10">
        <v>1</v>
      </c>
      <c r="J21" s="72">
        <f>(E21+G21)*I21</f>
        <v>4766.8113800337496</v>
      </c>
      <c r="K21" s="37">
        <f t="shared" si="12"/>
        <v>57201.736560404999</v>
      </c>
      <c r="L21" s="1"/>
      <c r="M21" s="146"/>
      <c r="N21" s="146"/>
    </row>
    <row r="22" spans="1:14" x14ac:dyDescent="0.25">
      <c r="A22" s="45"/>
      <c r="B22" s="18">
        <v>2025</v>
      </c>
      <c r="C22" s="174">
        <v>3520.54</v>
      </c>
      <c r="D22" s="181">
        <f>C22*0.74353</f>
        <v>2617.6271062000001</v>
      </c>
      <c r="E22" s="155">
        <f t="shared" ref="E22:E23" si="14">C22*1.275</f>
        <v>4488.6884999999993</v>
      </c>
      <c r="F22" s="182">
        <f>E22*0.74353</f>
        <v>3337.4745604049995</v>
      </c>
      <c r="G22" s="258">
        <f>F22/12</f>
        <v>278.12288003374994</v>
      </c>
      <c r="H22" s="259"/>
      <c r="I22" s="10">
        <v>1</v>
      </c>
      <c r="J22" s="72">
        <f>(E22+G22)*I22</f>
        <v>4766.8113800337496</v>
      </c>
      <c r="K22" s="37">
        <f t="shared" ref="K22:K23" si="15">J22*12</f>
        <v>57201.736560404999</v>
      </c>
      <c r="L22" s="1"/>
      <c r="M22" s="146"/>
      <c r="N22" s="146"/>
    </row>
    <row r="23" spans="1:14" ht="15.75" thickBot="1" x14ac:dyDescent="0.3">
      <c r="A23" s="46"/>
      <c r="B23" s="252">
        <v>2026</v>
      </c>
      <c r="C23" s="183">
        <v>3520.54</v>
      </c>
      <c r="D23" s="194">
        <f>C23*0.74353</f>
        <v>2617.6271062000001</v>
      </c>
      <c r="E23" s="202">
        <f t="shared" si="14"/>
        <v>4488.6884999999993</v>
      </c>
      <c r="F23" s="164">
        <f>E23*0.74353</f>
        <v>3337.4745604049995</v>
      </c>
      <c r="G23" s="287">
        <f>F23/12</f>
        <v>278.12288003374994</v>
      </c>
      <c r="H23" s="288"/>
      <c r="I23" s="47">
        <v>1</v>
      </c>
      <c r="J23" s="88">
        <f>(E23+G23)*I23</f>
        <v>4766.8113800337496</v>
      </c>
      <c r="K23" s="37">
        <f t="shared" si="15"/>
        <v>57201.736560404999</v>
      </c>
      <c r="L23" s="1"/>
      <c r="M23" s="146"/>
      <c r="N23" s="146"/>
    </row>
    <row r="24" spans="1:14" ht="7.5" customHeight="1" x14ac:dyDescent="0.25">
      <c r="F24" s="145"/>
      <c r="H24" s="145"/>
      <c r="J24" s="145"/>
      <c r="K24" s="200"/>
      <c r="L24" s="146"/>
      <c r="M24" s="146"/>
      <c r="N24" s="146"/>
    </row>
    <row r="25" spans="1:14" x14ac:dyDescent="0.25">
      <c r="A25" t="s">
        <v>48</v>
      </c>
      <c r="L25" s="145"/>
      <c r="M25" s="145"/>
      <c r="N25" s="145"/>
    </row>
    <row r="26" spans="1:14" ht="15.75" thickBot="1" x14ac:dyDescent="0.3"/>
    <row r="27" spans="1:14" ht="15.75" thickBot="1" x14ac:dyDescent="0.3">
      <c r="C27" s="294" t="s">
        <v>30</v>
      </c>
      <c r="D27" s="295"/>
      <c r="E27" s="295"/>
      <c r="F27" s="61">
        <v>1</v>
      </c>
      <c r="G27" s="198"/>
      <c r="H27" s="106" t="s">
        <v>38</v>
      </c>
      <c r="I27" s="107"/>
      <c r="J27" s="107"/>
      <c r="K27" s="108"/>
    </row>
    <row r="28" spans="1:14" ht="60" x14ac:dyDescent="0.25">
      <c r="A28" s="82" t="s">
        <v>9</v>
      </c>
      <c r="B28" s="83" t="s">
        <v>7</v>
      </c>
      <c r="C28" s="96" t="s">
        <v>6</v>
      </c>
      <c r="D28" s="57" t="s">
        <v>22</v>
      </c>
      <c r="E28" s="57" t="s">
        <v>21</v>
      </c>
      <c r="F28" s="55" t="s">
        <v>10</v>
      </c>
      <c r="G28" s="115"/>
      <c r="H28" s="96" t="s">
        <v>36</v>
      </c>
      <c r="I28" s="57" t="s">
        <v>6</v>
      </c>
      <c r="J28" s="57" t="s">
        <v>21</v>
      </c>
      <c r="K28" s="55" t="s">
        <v>39</v>
      </c>
    </row>
    <row r="29" spans="1:14" ht="7.5" customHeight="1" x14ac:dyDescent="0.25">
      <c r="A29" s="125"/>
      <c r="B29" s="128"/>
      <c r="C29" s="97"/>
      <c r="D29" s="33"/>
      <c r="E29" s="33"/>
      <c r="F29" s="98"/>
      <c r="G29" s="115"/>
      <c r="H29" s="97"/>
      <c r="I29" s="33"/>
      <c r="J29" s="33"/>
      <c r="K29" s="98"/>
    </row>
    <row r="30" spans="1:14" x14ac:dyDescent="0.25">
      <c r="A30" s="45" t="s">
        <v>4</v>
      </c>
      <c r="B30" s="221" t="s">
        <v>59</v>
      </c>
      <c r="C30" s="36">
        <f>E10/100%*$F$27</f>
        <v>4295.5769999999993</v>
      </c>
      <c r="D30" s="156">
        <f>C30*0.74353</f>
        <v>3193.8903668099997</v>
      </c>
      <c r="E30" s="156">
        <f>D30/12</f>
        <v>266.15753056749998</v>
      </c>
      <c r="F30" s="74">
        <f>(E10+G10)*$F$27</f>
        <v>4561.734530567499</v>
      </c>
      <c r="G30" s="115"/>
      <c r="H30" s="109">
        <v>1</v>
      </c>
      <c r="I30" s="8">
        <f t="shared" ref="I30:I33" si="16">C30*H30</f>
        <v>4295.5769999999993</v>
      </c>
      <c r="J30" s="156">
        <f t="shared" ref="J30:J33" si="17">E30*H30</f>
        <v>266.15753056749998</v>
      </c>
      <c r="K30" s="74">
        <f>(I30+J30)</f>
        <v>4561.734530567499</v>
      </c>
    </row>
    <row r="31" spans="1:14" x14ac:dyDescent="0.25">
      <c r="A31" s="45"/>
      <c r="B31" s="222">
        <v>2024</v>
      </c>
      <c r="C31" s="36">
        <f>E11/100%*$F$27</f>
        <v>4295.5769999999993</v>
      </c>
      <c r="D31" s="156">
        <f>D30</f>
        <v>3193.8903668099997</v>
      </c>
      <c r="E31" s="156">
        <f>D31/12</f>
        <v>266.15753056749998</v>
      </c>
      <c r="F31" s="74">
        <f>(E11+G11)*$F$27</f>
        <v>4561.734530567499</v>
      </c>
      <c r="G31" s="115"/>
      <c r="H31" s="109">
        <v>1</v>
      </c>
      <c r="I31" s="8">
        <f t="shared" ref="I31" si="18">C31*H31</f>
        <v>4295.5769999999993</v>
      </c>
      <c r="J31" s="156">
        <f t="shared" ref="J31" si="19">E31*H31</f>
        <v>266.15753056749998</v>
      </c>
      <c r="K31" s="74">
        <f>(I31+J31)</f>
        <v>4561.734530567499</v>
      </c>
    </row>
    <row r="32" spans="1:14" x14ac:dyDescent="0.25">
      <c r="A32" s="43"/>
      <c r="B32" s="18">
        <v>2025</v>
      </c>
      <c r="C32" s="36">
        <f>E12/100%*$F$27</f>
        <v>4295.5769999999993</v>
      </c>
      <c r="D32" s="156">
        <f>C32*0.74353</f>
        <v>3193.8903668099997</v>
      </c>
      <c r="E32" s="156">
        <f>D32/12</f>
        <v>266.15753056749998</v>
      </c>
      <c r="F32" s="74">
        <f>(E12+G12)*$F$27</f>
        <v>4561.734530567499</v>
      </c>
      <c r="G32" s="115"/>
      <c r="H32" s="109">
        <v>1</v>
      </c>
      <c r="I32" s="8">
        <f t="shared" si="16"/>
        <v>4295.5769999999993</v>
      </c>
      <c r="J32" s="156">
        <f t="shared" si="17"/>
        <v>266.15753056749998</v>
      </c>
      <c r="K32" s="74">
        <f>(I32+J32)</f>
        <v>4561.734530567499</v>
      </c>
    </row>
    <row r="33" spans="1:11" x14ac:dyDescent="0.25">
      <c r="A33" s="43"/>
      <c r="B33" s="18">
        <v>2026</v>
      </c>
      <c r="C33" s="36">
        <f>E13/100%*$F$27</f>
        <v>4295.5769999999993</v>
      </c>
      <c r="D33" s="156">
        <f>C33*0.74353</f>
        <v>3193.8903668099997</v>
      </c>
      <c r="E33" s="156">
        <f>D33/12</f>
        <v>266.15753056749998</v>
      </c>
      <c r="F33" s="74">
        <f>(E13+G13)*$F$27</f>
        <v>4561.734530567499</v>
      </c>
      <c r="G33" s="115"/>
      <c r="H33" s="109">
        <v>1</v>
      </c>
      <c r="I33" s="8">
        <f t="shared" si="16"/>
        <v>4295.5769999999993</v>
      </c>
      <c r="J33" s="156">
        <f t="shared" si="17"/>
        <v>266.15753056749998</v>
      </c>
      <c r="K33" s="74">
        <f>(I33+J33)</f>
        <v>4561.734530567499</v>
      </c>
    </row>
    <row r="34" spans="1:11" ht="7.5" customHeight="1" x14ac:dyDescent="0.25">
      <c r="A34" s="44"/>
      <c r="B34" s="19"/>
      <c r="C34" s="97"/>
      <c r="D34" s="160"/>
      <c r="E34" s="160"/>
      <c r="F34" s="99"/>
      <c r="G34" s="115"/>
      <c r="H34" s="97"/>
      <c r="I34" s="33"/>
      <c r="J34" s="160"/>
      <c r="K34" s="99"/>
    </row>
    <row r="35" spans="1:11" x14ac:dyDescent="0.25">
      <c r="A35" s="45" t="s">
        <v>5</v>
      </c>
      <c r="B35" s="221" t="s">
        <v>59</v>
      </c>
      <c r="C35" s="36">
        <f>E15/100%*$F$27</f>
        <v>4359.9645</v>
      </c>
      <c r="D35" s="156">
        <f>C35*0.74353</f>
        <v>3241.764404685</v>
      </c>
      <c r="E35" s="156">
        <f>D35/12</f>
        <v>270.14703372374998</v>
      </c>
      <c r="F35" s="74">
        <f>(E15+G15)*$F$27</f>
        <v>4630.1115337237497</v>
      </c>
      <c r="G35" s="115"/>
      <c r="H35" s="109">
        <v>1</v>
      </c>
      <c r="I35" s="8">
        <f t="shared" ref="I35:I38" si="20">C35*H35</f>
        <v>4359.9645</v>
      </c>
      <c r="J35" s="156">
        <f t="shared" ref="J35:J38" si="21">E35*H35</f>
        <v>270.14703372374998</v>
      </c>
      <c r="K35" s="74">
        <f t="shared" ref="K35:K38" si="22">(I35+J35)</f>
        <v>4630.1115337237497</v>
      </c>
    </row>
    <row r="36" spans="1:11" x14ac:dyDescent="0.25">
      <c r="A36" s="45"/>
      <c r="B36" s="222">
        <v>2024</v>
      </c>
      <c r="C36" s="36">
        <f>E16/100%*$F$27</f>
        <v>4359.9645</v>
      </c>
      <c r="D36" s="156">
        <f>D35</f>
        <v>3241.764404685</v>
      </c>
      <c r="E36" s="156">
        <f>D36/12</f>
        <v>270.14703372374998</v>
      </c>
      <c r="F36" s="74">
        <f>(E16+G16)*$F$27</f>
        <v>4630.1115337237497</v>
      </c>
      <c r="G36" s="115"/>
      <c r="H36" s="109">
        <v>1</v>
      </c>
      <c r="I36" s="8">
        <f t="shared" ref="I36" si="23">C36*H36</f>
        <v>4359.9645</v>
      </c>
      <c r="J36" s="156">
        <f t="shared" ref="J36" si="24">E36*H36</f>
        <v>270.14703372374998</v>
      </c>
      <c r="K36" s="74">
        <f t="shared" ref="K36" si="25">(I36+J36)</f>
        <v>4630.1115337237497</v>
      </c>
    </row>
    <row r="37" spans="1:11" x14ac:dyDescent="0.25">
      <c r="A37" s="45"/>
      <c r="B37" s="18">
        <v>2025</v>
      </c>
      <c r="C37" s="36">
        <f>E17/100%*$F$27</f>
        <v>4359.9645</v>
      </c>
      <c r="D37" s="156">
        <f>C37*0.74353</f>
        <v>3241.764404685</v>
      </c>
      <c r="E37" s="156">
        <f>D37/12</f>
        <v>270.14703372374998</v>
      </c>
      <c r="F37" s="74">
        <f>(E17+G17)*$F$27</f>
        <v>4630.1115337237497</v>
      </c>
      <c r="G37" s="115"/>
      <c r="H37" s="109">
        <v>1</v>
      </c>
      <c r="I37" s="8">
        <f t="shared" si="20"/>
        <v>4359.9645</v>
      </c>
      <c r="J37" s="156">
        <f t="shared" si="21"/>
        <v>270.14703372374998</v>
      </c>
      <c r="K37" s="74">
        <f t="shared" si="22"/>
        <v>4630.1115337237497</v>
      </c>
    </row>
    <row r="38" spans="1:11" x14ac:dyDescent="0.25">
      <c r="A38" s="45"/>
      <c r="B38" s="18">
        <v>2026</v>
      </c>
      <c r="C38" s="36">
        <f>E18/100%*$F$27</f>
        <v>4359.9645</v>
      </c>
      <c r="D38" s="156">
        <f>C38*0.74353</f>
        <v>3241.764404685</v>
      </c>
      <c r="E38" s="156">
        <f>D38/12</f>
        <v>270.14703372374998</v>
      </c>
      <c r="F38" s="74">
        <f>(E18+G18)*$F$27</f>
        <v>4630.1115337237497</v>
      </c>
      <c r="G38" s="115"/>
      <c r="H38" s="109">
        <v>1</v>
      </c>
      <c r="I38" s="8">
        <f t="shared" si="20"/>
        <v>4359.9645</v>
      </c>
      <c r="J38" s="156">
        <f t="shared" si="21"/>
        <v>270.14703372374998</v>
      </c>
      <c r="K38" s="74">
        <f t="shared" si="22"/>
        <v>4630.1115337237497</v>
      </c>
    </row>
    <row r="39" spans="1:11" ht="7.5" customHeight="1" x14ac:dyDescent="0.25">
      <c r="A39" s="44"/>
      <c r="B39" s="19"/>
      <c r="C39" s="89"/>
      <c r="D39" s="177"/>
      <c r="E39" s="177"/>
      <c r="F39" s="87"/>
      <c r="G39" s="115"/>
      <c r="H39" s="89"/>
      <c r="I39" s="15"/>
      <c r="J39" s="177"/>
      <c r="K39" s="87"/>
    </row>
    <row r="40" spans="1:11" x14ac:dyDescent="0.25">
      <c r="A40" s="45" t="s">
        <v>14</v>
      </c>
      <c r="B40" s="221" t="s">
        <v>59</v>
      </c>
      <c r="C40" s="36">
        <f>E20/100%*$F$27</f>
        <v>4488.6884999999993</v>
      </c>
      <c r="D40" s="156">
        <f>C40*0.74353</f>
        <v>3337.4745604049995</v>
      </c>
      <c r="E40" s="156">
        <f t="shared" ref="E40:E42" si="26">D40/12</f>
        <v>278.12288003374994</v>
      </c>
      <c r="F40" s="74">
        <f>(E20+G20)*$F$27</f>
        <v>4766.8113800337496</v>
      </c>
      <c r="G40" s="115"/>
      <c r="H40" s="109">
        <v>1</v>
      </c>
      <c r="I40" s="8">
        <f t="shared" ref="I40:I42" si="27">C40*H40</f>
        <v>4488.6884999999993</v>
      </c>
      <c r="J40" s="156">
        <f t="shared" ref="J40:J42" si="28">E40*H40</f>
        <v>278.12288003374994</v>
      </c>
      <c r="K40" s="74">
        <f t="shared" ref="K40:K43" si="29">(I40+J40)</f>
        <v>4766.8113800337496</v>
      </c>
    </row>
    <row r="41" spans="1:11" x14ac:dyDescent="0.25">
      <c r="A41" s="45"/>
      <c r="B41" s="222">
        <v>2024</v>
      </c>
      <c r="C41" s="36">
        <f>E21/100%*$F$27</f>
        <v>4488.6884999999993</v>
      </c>
      <c r="D41" s="156">
        <f>D40</f>
        <v>3337.4745604049995</v>
      </c>
      <c r="E41" s="156">
        <f t="shared" si="26"/>
        <v>278.12288003374994</v>
      </c>
      <c r="F41" s="74">
        <f>(E21+G21)*$F$27</f>
        <v>4766.8113800337496</v>
      </c>
      <c r="G41" s="115"/>
      <c r="H41" s="109">
        <v>1</v>
      </c>
      <c r="I41" s="8">
        <f t="shared" ref="I41" si="30">C41*H41</f>
        <v>4488.6884999999993</v>
      </c>
      <c r="J41" s="156">
        <f t="shared" ref="J41" si="31">E41*H41</f>
        <v>278.12288003374994</v>
      </c>
      <c r="K41" s="74">
        <f t="shared" ref="K41" si="32">(I41+J41)</f>
        <v>4766.8113800337496</v>
      </c>
    </row>
    <row r="42" spans="1:11" x14ac:dyDescent="0.25">
      <c r="A42" s="45"/>
      <c r="B42" s="18">
        <v>2025</v>
      </c>
      <c r="C42" s="36">
        <f>E22/100%*$F$27</f>
        <v>4488.6884999999993</v>
      </c>
      <c r="D42" s="156">
        <f>C42*0.74353</f>
        <v>3337.4745604049995</v>
      </c>
      <c r="E42" s="156">
        <f t="shared" si="26"/>
        <v>278.12288003374994</v>
      </c>
      <c r="F42" s="74">
        <f>(E22+G22)*$F$27</f>
        <v>4766.8113800337496</v>
      </c>
      <c r="G42" s="115"/>
      <c r="H42" s="109">
        <v>1</v>
      </c>
      <c r="I42" s="8">
        <f t="shared" si="27"/>
        <v>4488.6884999999993</v>
      </c>
      <c r="J42" s="156">
        <f t="shared" si="28"/>
        <v>278.12288003374994</v>
      </c>
      <c r="K42" s="74">
        <f t="shared" si="29"/>
        <v>4766.8113800337496</v>
      </c>
    </row>
    <row r="43" spans="1:11" ht="15.75" thickBot="1" x14ac:dyDescent="0.3">
      <c r="A43" s="46"/>
      <c r="B43" s="252">
        <v>2026</v>
      </c>
      <c r="C43" s="38">
        <f>E23/100%*$F$27</f>
        <v>4488.6884999999993</v>
      </c>
      <c r="D43" s="164">
        <f>C43*0.74353</f>
        <v>3337.4745604049995</v>
      </c>
      <c r="E43" s="164">
        <f>D43/12</f>
        <v>278.12288003374994</v>
      </c>
      <c r="F43" s="76">
        <f>(E23+G23)*$F$27</f>
        <v>4766.8113800337496</v>
      </c>
      <c r="G43" s="253"/>
      <c r="H43" s="110">
        <v>1</v>
      </c>
      <c r="I43" s="39">
        <f>C43*H43</f>
        <v>4488.6884999999993</v>
      </c>
      <c r="J43" s="164">
        <f>E43*H43</f>
        <v>278.12288003374994</v>
      </c>
      <c r="K43" s="76">
        <f t="shared" si="29"/>
        <v>4766.8113800337496</v>
      </c>
    </row>
  </sheetData>
  <mergeCells count="20">
    <mergeCell ref="C6:K6"/>
    <mergeCell ref="G22:H22"/>
    <mergeCell ref="G23:H23"/>
    <mergeCell ref="G14:H14"/>
    <mergeCell ref="C7:D7"/>
    <mergeCell ref="E7:K7"/>
    <mergeCell ref="G11:H11"/>
    <mergeCell ref="G16:H16"/>
    <mergeCell ref="G21:H21"/>
    <mergeCell ref="C27:E27"/>
    <mergeCell ref="G8:H8"/>
    <mergeCell ref="G9:H9"/>
    <mergeCell ref="G10:H10"/>
    <mergeCell ref="G12:H12"/>
    <mergeCell ref="G13:H13"/>
    <mergeCell ref="G15:H15"/>
    <mergeCell ref="G17:H17"/>
    <mergeCell ref="G18:H18"/>
    <mergeCell ref="G20:H20"/>
    <mergeCell ref="G19:H19"/>
  </mergeCells>
  <dataValidations disablePrompts="1" count="1">
    <dataValidation type="list" allowBlank="1" showInputMessage="1" showErrorMessage="1" sqref="H30:H33 H35:H38 H40:H43">
      <formula1>"1, 2, 3, 4, 5, 6, 7, 8, 9, 10, 11, 12"</formula1>
    </dataValidation>
  </dataValidations>
  <pageMargins left="0.7" right="0.7" top="0.78740157499999996" bottom="0.78740157499999996" header="0.3" footer="0.3"/>
  <ignoredErrors>
    <ignoredError sqref="D10:E13 F11:F13 D31:D33 D14:E18 F14:F18 D19:E23 F19:F23 D34:D38 D39:D4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workbookViewId="0">
      <selection activeCell="O18" sqref="O18"/>
    </sheetView>
  </sheetViews>
  <sheetFormatPr baseColWidth="10" defaultRowHeight="15" x14ac:dyDescent="0.25"/>
  <cols>
    <col min="2" max="3" width="14.5703125" customWidth="1"/>
    <col min="4" max="4" width="19.5703125" customWidth="1"/>
    <col min="5" max="5" width="14.5703125" customWidth="1"/>
    <col min="6" max="6" width="20.140625" customWidth="1"/>
    <col min="7" max="7" width="1.5703125" customWidth="1"/>
    <col min="8" max="8" width="16.7109375" customWidth="1"/>
    <col min="9" max="9" width="13.140625" customWidth="1"/>
    <col min="10" max="10" width="21" customWidth="1"/>
    <col min="11" max="11" width="13.85546875" customWidth="1"/>
    <col min="12" max="12" width="13.42578125" customWidth="1"/>
    <col min="13" max="13" width="3.5703125" customWidth="1"/>
    <col min="14" max="14" width="14" customWidth="1"/>
    <col min="15" max="15" width="16.5703125" customWidth="1"/>
    <col min="16" max="16" width="16.28515625" customWidth="1"/>
    <col min="17" max="17" width="24.28515625" customWidth="1"/>
  </cols>
  <sheetData>
    <row r="1" spans="1:14" ht="21" x14ac:dyDescent="0.35">
      <c r="A1" s="32" t="s">
        <v>19</v>
      </c>
    </row>
    <row r="2" spans="1:14" x14ac:dyDescent="0.25">
      <c r="A2" s="4" t="s">
        <v>46</v>
      </c>
      <c r="B2" s="3"/>
      <c r="C2" s="12"/>
      <c r="D2" s="3"/>
      <c r="E2" s="3"/>
      <c r="F2" s="3"/>
      <c r="G2" s="3"/>
      <c r="H2" s="3"/>
    </row>
    <row r="3" spans="1:14" x14ac:dyDescent="0.25">
      <c r="B3" s="5"/>
      <c r="C3" s="13"/>
      <c r="D3" s="1"/>
      <c r="E3" s="2"/>
    </row>
    <row r="4" spans="1:14" x14ac:dyDescent="0.25">
      <c r="A4" s="21" t="s">
        <v>11</v>
      </c>
      <c r="B4" s="6"/>
      <c r="C4" s="14"/>
      <c r="D4" s="1"/>
      <c r="E4" s="2"/>
      <c r="L4" s="146"/>
      <c r="M4" s="146"/>
      <c r="N4" s="146"/>
    </row>
    <row r="5" spans="1:14" ht="15.75" thickBot="1" x14ac:dyDescent="0.3">
      <c r="L5" s="146"/>
      <c r="M5" s="146"/>
      <c r="N5" s="146"/>
    </row>
    <row r="6" spans="1:14" ht="15.75" thickBot="1" x14ac:dyDescent="0.3">
      <c r="C6" s="143" t="s">
        <v>24</v>
      </c>
      <c r="D6" s="144"/>
      <c r="E6" s="144"/>
      <c r="F6" s="144"/>
      <c r="G6" s="144"/>
      <c r="H6" s="144"/>
      <c r="I6" s="144"/>
      <c r="J6" s="144"/>
      <c r="K6" s="144"/>
      <c r="L6" s="141"/>
      <c r="M6" s="146"/>
      <c r="N6" s="146"/>
    </row>
    <row r="7" spans="1:14" ht="15.75" thickBot="1" x14ac:dyDescent="0.3">
      <c r="C7" s="263" t="s">
        <v>42</v>
      </c>
      <c r="D7" s="264"/>
      <c r="E7" s="266" t="s">
        <v>43</v>
      </c>
      <c r="F7" s="266"/>
      <c r="G7" s="266"/>
      <c r="H7" s="266"/>
      <c r="I7" s="266"/>
      <c r="J7" s="266"/>
      <c r="K7" s="267"/>
      <c r="L7" s="205"/>
      <c r="M7" s="146"/>
      <c r="N7" s="146"/>
    </row>
    <row r="8" spans="1:14" ht="45" x14ac:dyDescent="0.25">
      <c r="A8" s="82" t="s">
        <v>9</v>
      </c>
      <c r="B8" s="83" t="s">
        <v>7</v>
      </c>
      <c r="C8" s="84" t="s">
        <v>2</v>
      </c>
      <c r="D8" s="137" t="s">
        <v>22</v>
      </c>
      <c r="E8" s="204" t="s">
        <v>6</v>
      </c>
      <c r="F8" s="57" t="s">
        <v>3</v>
      </c>
      <c r="G8" s="268" t="s">
        <v>21</v>
      </c>
      <c r="H8" s="269"/>
      <c r="I8" s="85" t="s">
        <v>8</v>
      </c>
      <c r="J8" s="57" t="s">
        <v>10</v>
      </c>
      <c r="K8" s="55" t="s">
        <v>1</v>
      </c>
      <c r="L8" s="49"/>
      <c r="M8" s="146"/>
      <c r="N8" s="146"/>
    </row>
    <row r="9" spans="1:14" ht="7.5" customHeight="1" x14ac:dyDescent="0.25">
      <c r="A9" s="124"/>
      <c r="B9" s="127"/>
      <c r="C9" s="31"/>
      <c r="D9" s="140"/>
      <c r="E9" s="65"/>
      <c r="F9" s="30"/>
      <c r="G9" s="283"/>
      <c r="H9" s="284"/>
      <c r="I9" s="29"/>
      <c r="J9" s="28"/>
      <c r="K9" s="86"/>
      <c r="L9" s="147"/>
      <c r="M9" s="146"/>
      <c r="N9" s="146"/>
    </row>
    <row r="10" spans="1:14" x14ac:dyDescent="0.25">
      <c r="A10" s="45" t="s">
        <v>4</v>
      </c>
      <c r="B10" s="221" t="s">
        <v>59</v>
      </c>
      <c r="C10" s="174">
        <v>3764.77</v>
      </c>
      <c r="D10" s="162">
        <f>C10*0.74353</f>
        <v>2799.2194380999999</v>
      </c>
      <c r="E10" s="155">
        <f t="shared" ref="E10" si="0">C10*1.275</f>
        <v>4800.0817499999994</v>
      </c>
      <c r="F10" s="156">
        <f>E10*0.74353</f>
        <v>3569.0047835774994</v>
      </c>
      <c r="G10" s="258">
        <f>F10/12</f>
        <v>297.41706529812495</v>
      </c>
      <c r="H10" s="259"/>
      <c r="I10" s="10">
        <v>1</v>
      </c>
      <c r="J10" s="72">
        <f>(E10+G10)*I10</f>
        <v>5097.4988152981241</v>
      </c>
      <c r="K10" s="37">
        <f t="shared" ref="K10:K11" si="1">J10*12</f>
        <v>61169.985783577489</v>
      </c>
      <c r="L10" s="1"/>
      <c r="M10" s="146"/>
      <c r="N10" s="146"/>
    </row>
    <row r="11" spans="1:14" x14ac:dyDescent="0.25">
      <c r="A11" s="45"/>
      <c r="B11" s="222">
        <v>2024</v>
      </c>
      <c r="C11" s="174">
        <v>3764.77</v>
      </c>
      <c r="D11" s="162">
        <f>D10</f>
        <v>2799.2194380999999</v>
      </c>
      <c r="E11" s="155">
        <f t="shared" ref="E11" si="2">C11*1.275</f>
        <v>4800.0817499999994</v>
      </c>
      <c r="F11" s="156">
        <f>F10</f>
        <v>3569.0047835774994</v>
      </c>
      <c r="G11" s="258">
        <f>F11/12</f>
        <v>297.41706529812495</v>
      </c>
      <c r="H11" s="259"/>
      <c r="I11" s="10">
        <v>1</v>
      </c>
      <c r="J11" s="72">
        <f>(E11+G11)*I11</f>
        <v>5097.4988152981241</v>
      </c>
      <c r="K11" s="37">
        <f t="shared" si="1"/>
        <v>61169.985783577489</v>
      </c>
      <c r="L11" s="1"/>
      <c r="M11" s="146"/>
      <c r="N11" s="146"/>
    </row>
    <row r="12" spans="1:14" x14ac:dyDescent="0.25">
      <c r="A12" s="43"/>
      <c r="B12" s="18">
        <v>2025</v>
      </c>
      <c r="C12" s="174">
        <v>3764.77</v>
      </c>
      <c r="D12" s="162">
        <f>C12*0.74353</f>
        <v>2799.2194380999999</v>
      </c>
      <c r="E12" s="155">
        <f t="shared" ref="E12:E13" si="3">C12*1.275</f>
        <v>4800.0817499999994</v>
      </c>
      <c r="F12" s="156">
        <f>E12*0.74353</f>
        <v>3569.0047835774994</v>
      </c>
      <c r="G12" s="258">
        <f>F12/12</f>
        <v>297.41706529812495</v>
      </c>
      <c r="H12" s="259"/>
      <c r="I12" s="10">
        <v>1</v>
      </c>
      <c r="J12" s="72">
        <f>(E12+G12)*I12</f>
        <v>5097.4988152981241</v>
      </c>
      <c r="K12" s="37">
        <f t="shared" ref="K12:K13" si="4">J12*12</f>
        <v>61169.985783577489</v>
      </c>
      <c r="L12" s="1"/>
      <c r="M12" s="146"/>
      <c r="N12" s="146"/>
    </row>
    <row r="13" spans="1:14" x14ac:dyDescent="0.25">
      <c r="A13" s="43"/>
      <c r="B13" s="18">
        <v>2026</v>
      </c>
      <c r="C13" s="174">
        <v>3764.77</v>
      </c>
      <c r="D13" s="162">
        <f>C13*0.74353</f>
        <v>2799.2194380999999</v>
      </c>
      <c r="E13" s="155">
        <f t="shared" si="3"/>
        <v>4800.0817499999994</v>
      </c>
      <c r="F13" s="156">
        <f>E13*0.74353</f>
        <v>3569.0047835774994</v>
      </c>
      <c r="G13" s="258">
        <f>F13/12</f>
        <v>297.41706529812495</v>
      </c>
      <c r="H13" s="259"/>
      <c r="I13" s="10">
        <v>1</v>
      </c>
      <c r="J13" s="72">
        <f>(E13+G13)*I13</f>
        <v>5097.4988152981241</v>
      </c>
      <c r="K13" s="37">
        <f t="shared" si="4"/>
        <v>61169.985783577489</v>
      </c>
      <c r="L13" s="1"/>
      <c r="M13" s="146"/>
      <c r="N13" s="146"/>
    </row>
    <row r="14" spans="1:14" ht="7.5" customHeight="1" x14ac:dyDescent="0.25">
      <c r="A14" s="44"/>
      <c r="B14" s="19"/>
      <c r="C14" s="199"/>
      <c r="D14" s="178"/>
      <c r="E14" s="179"/>
      <c r="F14" s="177"/>
      <c r="G14" s="285"/>
      <c r="H14" s="286"/>
      <c r="I14" s="17"/>
      <c r="J14" s="73"/>
      <c r="K14" s="101"/>
      <c r="L14" s="51"/>
      <c r="M14" s="146"/>
      <c r="N14" s="146"/>
    </row>
    <row r="15" spans="1:14" x14ac:dyDescent="0.25">
      <c r="A15" s="45" t="s">
        <v>5</v>
      </c>
      <c r="B15" s="221" t="s">
        <v>59</v>
      </c>
      <c r="C15" s="174">
        <v>4040.88</v>
      </c>
      <c r="D15" s="162">
        <f>C15*0.74353</f>
        <v>3004.5155064</v>
      </c>
      <c r="E15" s="155">
        <f t="shared" ref="E15:E16" si="5">C15*1.275</f>
        <v>5152.1219999999994</v>
      </c>
      <c r="F15" s="156">
        <f>E15*0.74353</f>
        <v>3830.7572706599994</v>
      </c>
      <c r="G15" s="258">
        <f>F15/12</f>
        <v>319.22977255499995</v>
      </c>
      <c r="H15" s="259"/>
      <c r="I15" s="10">
        <v>1</v>
      </c>
      <c r="J15" s="72">
        <f>(E15+G15)*I15</f>
        <v>5471.3517725549991</v>
      </c>
      <c r="K15" s="37">
        <f t="shared" ref="K15" si="6">J15*12</f>
        <v>65656.221270659997</v>
      </c>
      <c r="L15" s="1"/>
      <c r="M15" s="146"/>
      <c r="N15" s="146"/>
    </row>
    <row r="16" spans="1:14" x14ac:dyDescent="0.25">
      <c r="A16" s="45"/>
      <c r="B16" s="222">
        <v>2024</v>
      </c>
      <c r="C16" s="174">
        <v>4040.88</v>
      </c>
      <c r="D16" s="162">
        <f>D15</f>
        <v>3004.5155064</v>
      </c>
      <c r="E16" s="155">
        <f t="shared" si="5"/>
        <v>5152.1219999999994</v>
      </c>
      <c r="F16" s="156">
        <f>F15</f>
        <v>3830.7572706599994</v>
      </c>
      <c r="G16" s="258">
        <f>F16/12</f>
        <v>319.22977255499995</v>
      </c>
      <c r="H16" s="259"/>
      <c r="I16" s="10">
        <v>1</v>
      </c>
      <c r="J16" s="72">
        <f>(E16+G16)*I16</f>
        <v>5471.3517725549991</v>
      </c>
      <c r="K16" s="37">
        <f t="shared" ref="K16" si="7">J16*12</f>
        <v>65656.221270659997</v>
      </c>
      <c r="L16" s="1"/>
      <c r="M16" s="146"/>
      <c r="N16" s="146"/>
    </row>
    <row r="17" spans="1:14" x14ac:dyDescent="0.25">
      <c r="A17" s="45"/>
      <c r="B17" s="18">
        <v>2025</v>
      </c>
      <c r="C17" s="174">
        <v>4040.88</v>
      </c>
      <c r="D17" s="162">
        <f>C17*0.74353</f>
        <v>3004.5155064</v>
      </c>
      <c r="E17" s="155">
        <f t="shared" ref="E17" si="8">C17*1.275</f>
        <v>5152.1219999999994</v>
      </c>
      <c r="F17" s="156">
        <f>E17*0.74353</f>
        <v>3830.7572706599994</v>
      </c>
      <c r="G17" s="258">
        <f>F17/12</f>
        <v>319.22977255499995</v>
      </c>
      <c r="H17" s="259"/>
      <c r="I17" s="10">
        <v>1</v>
      </c>
      <c r="J17" s="72">
        <f>(E17+G17)*I17</f>
        <v>5471.3517725549991</v>
      </c>
      <c r="K17" s="37">
        <f t="shared" ref="K17:K18" si="9">J17*12</f>
        <v>65656.221270659997</v>
      </c>
      <c r="L17" s="1"/>
      <c r="M17" s="146"/>
      <c r="N17" s="146"/>
    </row>
    <row r="18" spans="1:14" ht="15.75" thickBot="1" x14ac:dyDescent="0.3">
      <c r="A18" s="46"/>
      <c r="B18" s="252">
        <v>2026</v>
      </c>
      <c r="C18" s="183">
        <v>4040.88</v>
      </c>
      <c r="D18" s="194">
        <f>C18*0.74353</f>
        <v>3004.5155064</v>
      </c>
      <c r="E18" s="163">
        <f>C18*1.275</f>
        <v>5152.1219999999994</v>
      </c>
      <c r="F18" s="164">
        <f>E18*0.74353</f>
        <v>3830.7572706599994</v>
      </c>
      <c r="G18" s="287">
        <f>F18/12</f>
        <v>319.22977255499995</v>
      </c>
      <c r="H18" s="288"/>
      <c r="I18" s="47">
        <v>1</v>
      </c>
      <c r="J18" s="88">
        <f>(E18+G18)*I18</f>
        <v>5471.3517725549991</v>
      </c>
      <c r="K18" s="40">
        <f t="shared" si="9"/>
        <v>65656.221270659997</v>
      </c>
      <c r="L18" s="1"/>
      <c r="M18" s="146"/>
      <c r="N18" s="146"/>
    </row>
    <row r="19" spans="1:14" ht="15.75" thickBot="1" x14ac:dyDescent="0.3">
      <c r="L19" s="146"/>
      <c r="M19" s="146"/>
      <c r="N19" s="146"/>
    </row>
    <row r="20" spans="1:14" ht="15.75" thickBot="1" x14ac:dyDescent="0.3">
      <c r="C20" s="294" t="s">
        <v>30</v>
      </c>
      <c r="D20" s="295"/>
      <c r="E20" s="295"/>
      <c r="F20" s="61">
        <v>1</v>
      </c>
      <c r="G20" s="111"/>
      <c r="H20" s="106" t="s">
        <v>38</v>
      </c>
      <c r="I20" s="107"/>
      <c r="J20" s="107"/>
      <c r="K20" s="108"/>
    </row>
    <row r="21" spans="1:14" ht="45" x14ac:dyDescent="0.25">
      <c r="A21" s="82" t="s">
        <v>9</v>
      </c>
      <c r="B21" s="83" t="s">
        <v>7</v>
      </c>
      <c r="C21" s="54" t="s">
        <v>6</v>
      </c>
      <c r="D21" s="52" t="s">
        <v>22</v>
      </c>
      <c r="E21" s="57" t="s">
        <v>21</v>
      </c>
      <c r="F21" s="55" t="s">
        <v>10</v>
      </c>
      <c r="G21" s="111"/>
      <c r="H21" s="96" t="s">
        <v>36</v>
      </c>
      <c r="I21" s="57" t="s">
        <v>6</v>
      </c>
      <c r="J21" s="57" t="s">
        <v>21</v>
      </c>
      <c r="K21" s="55" t="s">
        <v>39</v>
      </c>
    </row>
    <row r="22" spans="1:14" ht="7.5" customHeight="1" x14ac:dyDescent="0.25">
      <c r="A22" s="125"/>
      <c r="B22" s="128"/>
      <c r="C22" s="59"/>
      <c r="D22" s="33"/>
      <c r="E22" s="58"/>
      <c r="F22" s="60"/>
      <c r="G22" s="111"/>
      <c r="H22" s="97"/>
      <c r="I22" s="33"/>
      <c r="J22" s="33"/>
      <c r="K22" s="98"/>
    </row>
    <row r="23" spans="1:14" x14ac:dyDescent="0.25">
      <c r="A23" s="45" t="s">
        <v>4</v>
      </c>
      <c r="B23" s="221" t="s">
        <v>59</v>
      </c>
      <c r="C23" s="36">
        <f>E10/100%*$F$20</f>
        <v>4800.0817499999994</v>
      </c>
      <c r="D23" s="156">
        <f>C23*0.74353</f>
        <v>3569.0047835774994</v>
      </c>
      <c r="E23" s="165">
        <f>D23/12</f>
        <v>297.41706529812495</v>
      </c>
      <c r="F23" s="74">
        <f>(E10+G10)*$F$20</f>
        <v>5097.4988152981241</v>
      </c>
      <c r="G23" s="111"/>
      <c r="H23" s="109">
        <v>1</v>
      </c>
      <c r="I23" s="8">
        <f t="shared" ref="I23:I30" si="10">C23*H23</f>
        <v>4800.0817499999994</v>
      </c>
      <c r="J23" s="156">
        <f t="shared" ref="J23:J31" si="11">E23*H23</f>
        <v>297.41706529812495</v>
      </c>
      <c r="K23" s="74">
        <f>(I23+J23)</f>
        <v>5097.4988152981241</v>
      </c>
    </row>
    <row r="24" spans="1:14" x14ac:dyDescent="0.25">
      <c r="A24" s="45"/>
      <c r="B24" s="222">
        <v>2024</v>
      </c>
      <c r="C24" s="36">
        <f>E11/100%*$F$20</f>
        <v>4800.0817499999994</v>
      </c>
      <c r="D24" s="156">
        <f>D23</f>
        <v>3569.0047835774994</v>
      </c>
      <c r="E24" s="165">
        <f>D24/12</f>
        <v>297.41706529812495</v>
      </c>
      <c r="F24" s="74">
        <f>(E11+G11)*$F$20</f>
        <v>5097.4988152981241</v>
      </c>
      <c r="G24" s="111"/>
      <c r="H24" s="109">
        <v>1</v>
      </c>
      <c r="I24" s="8">
        <f t="shared" ref="I24" si="12">C24*H24</f>
        <v>4800.0817499999994</v>
      </c>
      <c r="J24" s="156">
        <f t="shared" ref="J24" si="13">E24*H24</f>
        <v>297.41706529812495</v>
      </c>
      <c r="K24" s="74">
        <f>(I24+J24)</f>
        <v>5097.4988152981241</v>
      </c>
    </row>
    <row r="25" spans="1:14" x14ac:dyDescent="0.25">
      <c r="A25" s="43"/>
      <c r="B25" s="18">
        <v>2025</v>
      </c>
      <c r="C25" s="36">
        <f>E12/100%*$F$20</f>
        <v>4800.0817499999994</v>
      </c>
      <c r="D25" s="156">
        <f>C25*0.74353</f>
        <v>3569.0047835774994</v>
      </c>
      <c r="E25" s="165">
        <f>D25/12</f>
        <v>297.41706529812495</v>
      </c>
      <c r="F25" s="74">
        <f>(E12+G12)*$F$20</f>
        <v>5097.4988152981241</v>
      </c>
      <c r="G25" s="111"/>
      <c r="H25" s="109">
        <v>1</v>
      </c>
      <c r="I25" s="8">
        <f t="shared" si="10"/>
        <v>4800.0817499999994</v>
      </c>
      <c r="J25" s="156">
        <f t="shared" si="11"/>
        <v>297.41706529812495</v>
      </c>
      <c r="K25" s="74">
        <f>(I25+J25)</f>
        <v>5097.4988152981241</v>
      </c>
    </row>
    <row r="26" spans="1:14" x14ac:dyDescent="0.25">
      <c r="A26" s="43"/>
      <c r="B26" s="18">
        <v>2026</v>
      </c>
      <c r="C26" s="36">
        <f>E13/100%*$F$20</f>
        <v>4800.0817499999994</v>
      </c>
      <c r="D26" s="156">
        <f>C26*0.74353</f>
        <v>3569.0047835774994</v>
      </c>
      <c r="E26" s="165">
        <f>D26/12</f>
        <v>297.41706529812495</v>
      </c>
      <c r="F26" s="74">
        <f>(E13+G13)*$F$20</f>
        <v>5097.4988152981241</v>
      </c>
      <c r="G26" s="111"/>
      <c r="H26" s="109">
        <v>1</v>
      </c>
      <c r="I26" s="8">
        <f t="shared" si="10"/>
        <v>4800.0817499999994</v>
      </c>
      <c r="J26" s="156">
        <f t="shared" si="11"/>
        <v>297.41706529812495</v>
      </c>
      <c r="K26" s="74">
        <f>(I26+J26)</f>
        <v>5097.4988152981241</v>
      </c>
    </row>
    <row r="27" spans="1:14" ht="7.5" customHeight="1" x14ac:dyDescent="0.25">
      <c r="A27" s="44"/>
      <c r="B27" s="19"/>
      <c r="C27" s="59"/>
      <c r="D27" s="160"/>
      <c r="E27" s="166"/>
      <c r="F27" s="75"/>
      <c r="G27" s="111"/>
      <c r="H27" s="59"/>
      <c r="I27" s="33"/>
      <c r="J27" s="159"/>
      <c r="K27" s="99"/>
    </row>
    <row r="28" spans="1:14" x14ac:dyDescent="0.25">
      <c r="A28" s="45" t="s">
        <v>5</v>
      </c>
      <c r="B28" s="221" t="s">
        <v>59</v>
      </c>
      <c r="C28" s="36">
        <f>E15/100%*$F$20</f>
        <v>5152.1219999999994</v>
      </c>
      <c r="D28" s="156">
        <f>C28*0.74353</f>
        <v>3830.7572706599994</v>
      </c>
      <c r="E28" s="165">
        <f>D28/12</f>
        <v>319.22977255499995</v>
      </c>
      <c r="F28" s="74">
        <f>(E15+G15)*$F$20</f>
        <v>5471.3517725549991</v>
      </c>
      <c r="G28" s="111"/>
      <c r="H28" s="109">
        <v>1</v>
      </c>
      <c r="I28" s="8">
        <f t="shared" si="10"/>
        <v>5152.1219999999994</v>
      </c>
      <c r="J28" s="156">
        <f t="shared" si="11"/>
        <v>319.22977255499995</v>
      </c>
      <c r="K28" s="74">
        <f t="shared" ref="K28:K31" si="14">(I28+J28)</f>
        <v>5471.3517725549991</v>
      </c>
    </row>
    <row r="29" spans="1:14" x14ac:dyDescent="0.25">
      <c r="A29" s="45"/>
      <c r="B29" s="222">
        <v>2024</v>
      </c>
      <c r="C29" s="36">
        <f>E16/100%*$F$20</f>
        <v>5152.1219999999994</v>
      </c>
      <c r="D29" s="156">
        <f>D28</f>
        <v>3830.7572706599994</v>
      </c>
      <c r="E29" s="165">
        <f>D29/12</f>
        <v>319.22977255499995</v>
      </c>
      <c r="F29" s="74">
        <f>(E16+G16)*$F$20</f>
        <v>5471.3517725549991</v>
      </c>
      <c r="G29" s="111"/>
      <c r="H29" s="109">
        <v>1</v>
      </c>
      <c r="I29" s="8">
        <f t="shared" si="10"/>
        <v>5152.1219999999994</v>
      </c>
      <c r="J29" s="156">
        <f t="shared" si="11"/>
        <v>319.22977255499995</v>
      </c>
      <c r="K29" s="74">
        <f t="shared" si="14"/>
        <v>5471.3517725549991</v>
      </c>
    </row>
    <row r="30" spans="1:14" x14ac:dyDescent="0.25">
      <c r="A30" s="45"/>
      <c r="B30" s="18">
        <v>2025</v>
      </c>
      <c r="C30" s="36">
        <f>E17/100%*$F$20</f>
        <v>5152.1219999999994</v>
      </c>
      <c r="D30" s="156">
        <f>C30*0.74353</f>
        <v>3830.7572706599994</v>
      </c>
      <c r="E30" s="165">
        <f>D30/12</f>
        <v>319.22977255499995</v>
      </c>
      <c r="F30" s="74">
        <f>(E17+G17)*$F$20</f>
        <v>5471.3517725549991</v>
      </c>
      <c r="G30" s="111"/>
      <c r="H30" s="109">
        <v>1</v>
      </c>
      <c r="I30" s="8">
        <f t="shared" si="10"/>
        <v>5152.1219999999994</v>
      </c>
      <c r="J30" s="156">
        <f t="shared" si="11"/>
        <v>319.22977255499995</v>
      </c>
      <c r="K30" s="74">
        <f t="shared" si="14"/>
        <v>5471.3517725549991</v>
      </c>
      <c r="L30" s="151"/>
    </row>
    <row r="31" spans="1:14" ht="15.75" thickBot="1" x14ac:dyDescent="0.3">
      <c r="A31" s="46"/>
      <c r="B31" s="252">
        <v>2026</v>
      </c>
      <c r="C31" s="38">
        <f>E18/100%*$F$20</f>
        <v>5152.1219999999994</v>
      </c>
      <c r="D31" s="164">
        <f>C31*0.74353</f>
        <v>3830.7572706599994</v>
      </c>
      <c r="E31" s="180">
        <f>D31/12</f>
        <v>319.22977255499995</v>
      </c>
      <c r="F31" s="76">
        <f>(E18+G18)*$F$20</f>
        <v>5471.3517725549991</v>
      </c>
      <c r="G31" s="203"/>
      <c r="H31" s="110">
        <v>1</v>
      </c>
      <c r="I31" s="39">
        <f>C31*H31</f>
        <v>5152.1219999999994</v>
      </c>
      <c r="J31" s="164">
        <f t="shared" si="11"/>
        <v>319.22977255499995</v>
      </c>
      <c r="K31" s="76">
        <f t="shared" si="14"/>
        <v>5471.3517725549991</v>
      </c>
      <c r="L31" s="151"/>
    </row>
    <row r="32" spans="1:14" x14ac:dyDescent="0.25">
      <c r="H32" s="145"/>
    </row>
  </sheetData>
  <mergeCells count="14">
    <mergeCell ref="C20:E20"/>
    <mergeCell ref="G13:H13"/>
    <mergeCell ref="G14:H14"/>
    <mergeCell ref="G15:H15"/>
    <mergeCell ref="G17:H17"/>
    <mergeCell ref="G18:H18"/>
    <mergeCell ref="G16:H16"/>
    <mergeCell ref="G12:H12"/>
    <mergeCell ref="C7:D7"/>
    <mergeCell ref="E7:K7"/>
    <mergeCell ref="G8:H8"/>
    <mergeCell ref="G9:H9"/>
    <mergeCell ref="G10:H10"/>
    <mergeCell ref="G11:H11"/>
  </mergeCells>
  <dataValidations count="1">
    <dataValidation type="list" allowBlank="1" showInputMessage="1" showErrorMessage="1" sqref="H28:H31 H23:H26">
      <formula1>"1, 2, 3, 4, 5, 6, 7, 8, 9, 10, 11, 12"</formula1>
    </dataValidation>
  </dataValidations>
  <pageMargins left="0.7" right="0.7" top="0.78740157499999996" bottom="0.78740157499999996" header="0.3" footer="0.3"/>
  <pageSetup paperSize="9" orientation="portrait" horizontalDpi="0" verticalDpi="0" r:id="rId1"/>
  <ignoredErrors>
    <ignoredError sqref="D11:F13 E10 D24:D26 D14:F18 D27:D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workbookViewId="0">
      <selection activeCell="C16" sqref="C16"/>
    </sheetView>
  </sheetViews>
  <sheetFormatPr baseColWidth="10" defaultRowHeight="15" x14ac:dyDescent="0.25"/>
  <cols>
    <col min="2" max="3" width="14.5703125" customWidth="1"/>
    <col min="4" max="4" width="19.5703125" customWidth="1"/>
    <col min="5" max="5" width="14.5703125" customWidth="1"/>
    <col min="6" max="6" width="20.140625" customWidth="1"/>
    <col min="7" max="7" width="1.5703125" customWidth="1"/>
    <col min="8" max="8" width="16.7109375" customWidth="1"/>
    <col min="9" max="9" width="13.140625" customWidth="1"/>
    <col min="10" max="10" width="21" customWidth="1"/>
    <col min="11" max="11" width="13.85546875" customWidth="1"/>
    <col min="12" max="12" width="13.42578125" customWidth="1"/>
    <col min="13" max="13" width="3.5703125" customWidth="1"/>
    <col min="14" max="14" width="14" customWidth="1"/>
    <col min="15" max="15" width="16.5703125" customWidth="1"/>
    <col min="16" max="16" width="16.28515625" customWidth="1"/>
    <col min="17" max="17" width="24.28515625" customWidth="1"/>
  </cols>
  <sheetData>
    <row r="1" spans="1:14" ht="21" x14ac:dyDescent="0.35">
      <c r="A1" s="32" t="s">
        <v>19</v>
      </c>
    </row>
    <row r="2" spans="1:14" x14ac:dyDescent="0.25">
      <c r="A2" s="4" t="s">
        <v>17</v>
      </c>
      <c r="B2" s="3"/>
      <c r="C2" s="12"/>
      <c r="D2" s="3"/>
      <c r="E2" s="3"/>
      <c r="F2" s="3"/>
      <c r="G2" s="3"/>
      <c r="H2" s="3"/>
    </row>
    <row r="3" spans="1:14" x14ac:dyDescent="0.25">
      <c r="B3" s="5"/>
      <c r="C3" s="13"/>
      <c r="D3" s="1"/>
      <c r="E3" s="2"/>
    </row>
    <row r="4" spans="1:14" x14ac:dyDescent="0.25">
      <c r="A4" s="21" t="s">
        <v>11</v>
      </c>
      <c r="B4" s="6"/>
      <c r="C4" s="14"/>
      <c r="D4" s="1"/>
      <c r="E4" s="2"/>
      <c r="L4" s="146"/>
      <c r="M4" s="146"/>
      <c r="N4" s="146"/>
    </row>
    <row r="5" spans="1:14" ht="15.75" thickBot="1" x14ac:dyDescent="0.3">
      <c r="L5" s="146"/>
      <c r="M5" s="146"/>
      <c r="N5" s="146"/>
    </row>
    <row r="6" spans="1:14" ht="15.75" thickBot="1" x14ac:dyDescent="0.3">
      <c r="C6" s="143" t="s">
        <v>24</v>
      </c>
      <c r="D6" s="144"/>
      <c r="E6" s="144"/>
      <c r="F6" s="144"/>
      <c r="G6" s="144"/>
      <c r="H6" s="144"/>
      <c r="I6" s="144"/>
      <c r="J6" s="144"/>
      <c r="K6" s="144"/>
      <c r="L6" s="141"/>
      <c r="M6" s="146"/>
      <c r="N6" s="146"/>
    </row>
    <row r="7" spans="1:14" ht="15.75" thickBot="1" x14ac:dyDescent="0.3">
      <c r="C7" s="263" t="s">
        <v>42</v>
      </c>
      <c r="D7" s="264"/>
      <c r="E7" s="266" t="s">
        <v>43</v>
      </c>
      <c r="F7" s="266"/>
      <c r="G7" s="266"/>
      <c r="H7" s="266"/>
      <c r="I7" s="266"/>
      <c r="J7" s="266"/>
      <c r="K7" s="267"/>
      <c r="L7" s="134"/>
      <c r="M7" s="146"/>
      <c r="N7" s="146"/>
    </row>
    <row r="8" spans="1:14" ht="45" x14ac:dyDescent="0.25">
      <c r="A8" s="82" t="s">
        <v>9</v>
      </c>
      <c r="B8" s="83" t="s">
        <v>7</v>
      </c>
      <c r="C8" s="84" t="s">
        <v>2</v>
      </c>
      <c r="D8" s="137" t="s">
        <v>22</v>
      </c>
      <c r="E8" s="132" t="s">
        <v>6</v>
      </c>
      <c r="F8" s="57" t="s">
        <v>3</v>
      </c>
      <c r="G8" s="268" t="s">
        <v>21</v>
      </c>
      <c r="H8" s="269"/>
      <c r="I8" s="85" t="s">
        <v>8</v>
      </c>
      <c r="J8" s="57" t="s">
        <v>10</v>
      </c>
      <c r="K8" s="55" t="s">
        <v>1</v>
      </c>
      <c r="L8" s="49"/>
      <c r="M8" s="146"/>
      <c r="N8" s="146"/>
    </row>
    <row r="9" spans="1:14" ht="7.5" customHeight="1" x14ac:dyDescent="0.25">
      <c r="A9" s="124"/>
      <c r="B9" s="127"/>
      <c r="C9" s="31"/>
      <c r="D9" s="140"/>
      <c r="E9" s="65"/>
      <c r="F9" s="30"/>
      <c r="G9" s="283"/>
      <c r="H9" s="284"/>
      <c r="I9" s="29"/>
      <c r="J9" s="28"/>
      <c r="K9" s="86"/>
      <c r="L9" s="147"/>
      <c r="M9" s="146"/>
      <c r="N9" s="146"/>
    </row>
    <row r="10" spans="1:14" x14ac:dyDescent="0.25">
      <c r="A10" s="45" t="s">
        <v>4</v>
      </c>
      <c r="B10" s="221" t="s">
        <v>59</v>
      </c>
      <c r="C10" s="174">
        <v>3898.38</v>
      </c>
      <c r="D10" s="162">
        <f>C10*0.74353</f>
        <v>2898.5624814000003</v>
      </c>
      <c r="E10" s="155">
        <f t="shared" ref="E10" si="0">C10*1.275</f>
        <v>4970.4344999999994</v>
      </c>
      <c r="F10" s="156">
        <f>E10*0.74353</f>
        <v>3695.6671637849995</v>
      </c>
      <c r="G10" s="258">
        <f>F10/12</f>
        <v>307.97226364874996</v>
      </c>
      <c r="H10" s="259"/>
      <c r="I10" s="10">
        <v>1</v>
      </c>
      <c r="J10" s="72">
        <f>(E10+G10)*I10</f>
        <v>5278.4067636487489</v>
      </c>
      <c r="K10" s="37">
        <f t="shared" ref="K10:K11" si="1">J10*12</f>
        <v>63340.881163784987</v>
      </c>
      <c r="L10" s="1"/>
      <c r="M10" s="146"/>
      <c r="N10" s="146"/>
    </row>
    <row r="11" spans="1:14" x14ac:dyDescent="0.25">
      <c r="A11" s="45"/>
      <c r="B11" s="222">
        <v>2024</v>
      </c>
      <c r="C11" s="174">
        <v>3898.38</v>
      </c>
      <c r="D11" s="162">
        <f>D10</f>
        <v>2898.5624814000003</v>
      </c>
      <c r="E11" s="155">
        <f t="shared" ref="E11" si="2">C11*1.275</f>
        <v>4970.4344999999994</v>
      </c>
      <c r="F11" s="156">
        <f>F10</f>
        <v>3695.6671637849995</v>
      </c>
      <c r="G11" s="258">
        <f>F11/12</f>
        <v>307.97226364874996</v>
      </c>
      <c r="H11" s="259"/>
      <c r="I11" s="10">
        <v>1</v>
      </c>
      <c r="J11" s="72">
        <f>(E11+G11)*I11</f>
        <v>5278.4067636487489</v>
      </c>
      <c r="K11" s="37">
        <f t="shared" si="1"/>
        <v>63340.881163784987</v>
      </c>
      <c r="L11" s="1"/>
      <c r="M11" s="146"/>
      <c r="N11" s="146"/>
    </row>
    <row r="12" spans="1:14" x14ac:dyDescent="0.25">
      <c r="A12" s="43"/>
      <c r="B12" s="18">
        <v>2025</v>
      </c>
      <c r="C12" s="174">
        <v>3898.38</v>
      </c>
      <c r="D12" s="162">
        <f>C12*0.74353</f>
        <v>2898.5624814000003</v>
      </c>
      <c r="E12" s="155">
        <f t="shared" ref="E12:E13" si="3">C12*1.275</f>
        <v>4970.4344999999994</v>
      </c>
      <c r="F12" s="156">
        <f>E12*0.74353</f>
        <v>3695.6671637849995</v>
      </c>
      <c r="G12" s="258">
        <f>F12/12</f>
        <v>307.97226364874996</v>
      </c>
      <c r="H12" s="259"/>
      <c r="I12" s="10">
        <v>1</v>
      </c>
      <c r="J12" s="72">
        <f>(E12+G12)*I12</f>
        <v>5278.4067636487489</v>
      </c>
      <c r="K12" s="37">
        <f t="shared" ref="K12:K13" si="4">J12*12</f>
        <v>63340.881163784987</v>
      </c>
      <c r="L12" s="1"/>
      <c r="M12" s="146"/>
      <c r="N12" s="146"/>
    </row>
    <row r="13" spans="1:14" x14ac:dyDescent="0.25">
      <c r="A13" s="43"/>
      <c r="B13" s="18">
        <v>2026</v>
      </c>
      <c r="C13" s="174">
        <v>3898.38</v>
      </c>
      <c r="D13" s="162">
        <f>C13*0.74353</f>
        <v>2898.5624814000003</v>
      </c>
      <c r="E13" s="155">
        <f t="shared" si="3"/>
        <v>4970.4344999999994</v>
      </c>
      <c r="F13" s="156">
        <f>E13*0.74353</f>
        <v>3695.6671637849995</v>
      </c>
      <c r="G13" s="258">
        <f>F13/12</f>
        <v>307.97226364874996</v>
      </c>
      <c r="H13" s="259"/>
      <c r="I13" s="10">
        <v>1</v>
      </c>
      <c r="J13" s="72">
        <f>(E13+G13)*I13</f>
        <v>5278.4067636487489</v>
      </c>
      <c r="K13" s="37">
        <f t="shared" si="4"/>
        <v>63340.881163784987</v>
      </c>
      <c r="L13" s="1"/>
      <c r="M13" s="146"/>
      <c r="N13" s="146"/>
    </row>
    <row r="14" spans="1:14" ht="7.5" customHeight="1" x14ac:dyDescent="0.25">
      <c r="A14" s="44"/>
      <c r="B14" s="19"/>
      <c r="C14" s="199"/>
      <c r="D14" s="178"/>
      <c r="E14" s="179"/>
      <c r="F14" s="177"/>
      <c r="G14" s="285"/>
      <c r="H14" s="286"/>
      <c r="I14" s="17"/>
      <c r="J14" s="73"/>
      <c r="K14" s="101"/>
      <c r="L14" s="51"/>
      <c r="M14" s="146"/>
      <c r="N14" s="146"/>
    </row>
    <row r="15" spans="1:14" x14ac:dyDescent="0.25">
      <c r="A15" s="45" t="s">
        <v>5</v>
      </c>
      <c r="B15" s="221" t="s">
        <v>59</v>
      </c>
      <c r="C15" s="174">
        <v>4178.29</v>
      </c>
      <c r="D15" s="162">
        <f>C15*0.74353</f>
        <v>3106.6839637000003</v>
      </c>
      <c r="E15" s="155">
        <f t="shared" ref="E15" si="5">C15*1.275</f>
        <v>5327.3197499999997</v>
      </c>
      <c r="F15" s="156">
        <f>E15*0.74353</f>
        <v>3961.0220537175001</v>
      </c>
      <c r="G15" s="258">
        <f>F15/12</f>
        <v>330.08517114312502</v>
      </c>
      <c r="H15" s="259"/>
      <c r="I15" s="10">
        <v>1</v>
      </c>
      <c r="J15" s="72">
        <f>(E15+G15)*I15</f>
        <v>5657.4049211431247</v>
      </c>
      <c r="K15" s="37">
        <f t="shared" ref="K15:K16" si="6">J15*12</f>
        <v>67888.85905371749</v>
      </c>
      <c r="L15" s="1"/>
      <c r="M15" s="146"/>
      <c r="N15" s="146"/>
    </row>
    <row r="16" spans="1:14" x14ac:dyDescent="0.25">
      <c r="A16" s="45"/>
      <c r="B16" s="222">
        <v>2024</v>
      </c>
      <c r="C16" s="174">
        <v>4178.29</v>
      </c>
      <c r="D16" s="162">
        <f>D15</f>
        <v>3106.6839637000003</v>
      </c>
      <c r="E16" s="155">
        <f t="shared" ref="E16" si="7">C16*1.275</f>
        <v>5327.3197499999997</v>
      </c>
      <c r="F16" s="156">
        <f>F15</f>
        <v>3961.0220537175001</v>
      </c>
      <c r="G16" s="258">
        <f>F16/12</f>
        <v>330.08517114312502</v>
      </c>
      <c r="H16" s="259"/>
      <c r="I16" s="10">
        <v>1</v>
      </c>
      <c r="J16" s="72">
        <f>(E16+G16)*I16</f>
        <v>5657.4049211431247</v>
      </c>
      <c r="K16" s="37">
        <f t="shared" si="6"/>
        <v>67888.85905371749</v>
      </c>
      <c r="L16" s="1"/>
      <c r="M16" s="146"/>
      <c r="N16" s="146"/>
    </row>
    <row r="17" spans="1:14" x14ac:dyDescent="0.25">
      <c r="A17" s="45"/>
      <c r="B17" s="18">
        <v>2025</v>
      </c>
      <c r="C17" s="174">
        <v>4178.29</v>
      </c>
      <c r="D17" s="162">
        <f>C17*0.74353</f>
        <v>3106.6839637000003</v>
      </c>
      <c r="E17" s="155">
        <f t="shared" ref="E17" si="8">C17*1.275</f>
        <v>5327.3197499999997</v>
      </c>
      <c r="F17" s="156">
        <f>E17*0.74353</f>
        <v>3961.0220537175001</v>
      </c>
      <c r="G17" s="258">
        <f>F17/12</f>
        <v>330.08517114312502</v>
      </c>
      <c r="H17" s="259"/>
      <c r="I17" s="10">
        <v>1</v>
      </c>
      <c r="J17" s="72">
        <f>(E17+G17)*I17</f>
        <v>5657.4049211431247</v>
      </c>
      <c r="K17" s="37">
        <f t="shared" ref="K17:K18" si="9">J17*12</f>
        <v>67888.85905371749</v>
      </c>
      <c r="L17" s="1"/>
      <c r="M17" s="146"/>
      <c r="N17" s="146"/>
    </row>
    <row r="18" spans="1:14" ht="15.75" thickBot="1" x14ac:dyDescent="0.3">
      <c r="A18" s="46"/>
      <c r="B18" s="168">
        <v>2026</v>
      </c>
      <c r="C18" s="183">
        <v>4178.29</v>
      </c>
      <c r="D18" s="194">
        <f>C18*0.74353</f>
        <v>3106.6839637000003</v>
      </c>
      <c r="E18" s="163">
        <f>C18*1.275</f>
        <v>5327.3197499999997</v>
      </c>
      <c r="F18" s="164">
        <f>E18*0.74353</f>
        <v>3961.0220537175001</v>
      </c>
      <c r="G18" s="287">
        <f>F18/12</f>
        <v>330.08517114312502</v>
      </c>
      <c r="H18" s="288"/>
      <c r="I18" s="47">
        <v>1</v>
      </c>
      <c r="J18" s="88">
        <f>(E18+G18)*I18</f>
        <v>5657.4049211431247</v>
      </c>
      <c r="K18" s="40">
        <f t="shared" si="9"/>
        <v>67888.85905371749</v>
      </c>
      <c r="L18" s="1"/>
      <c r="M18" s="146"/>
      <c r="N18" s="146"/>
    </row>
    <row r="19" spans="1:14" ht="15.75" thickBot="1" x14ac:dyDescent="0.3">
      <c r="L19" s="146"/>
      <c r="M19" s="146"/>
      <c r="N19" s="146"/>
    </row>
    <row r="20" spans="1:14" ht="15.75" thickBot="1" x14ac:dyDescent="0.3">
      <c r="C20" s="294" t="s">
        <v>30</v>
      </c>
      <c r="D20" s="295"/>
      <c r="E20" s="295"/>
      <c r="F20" s="61">
        <v>1</v>
      </c>
      <c r="G20" s="111"/>
      <c r="H20" s="106" t="s">
        <v>38</v>
      </c>
      <c r="I20" s="107"/>
      <c r="J20" s="107"/>
      <c r="K20" s="108"/>
    </row>
    <row r="21" spans="1:14" ht="45" x14ac:dyDescent="0.25">
      <c r="A21" s="82" t="s">
        <v>9</v>
      </c>
      <c r="B21" s="83" t="s">
        <v>7</v>
      </c>
      <c r="C21" s="54" t="s">
        <v>6</v>
      </c>
      <c r="D21" s="52" t="s">
        <v>22</v>
      </c>
      <c r="E21" s="57" t="s">
        <v>21</v>
      </c>
      <c r="F21" s="55" t="s">
        <v>10</v>
      </c>
      <c r="G21" s="111"/>
      <c r="H21" s="96" t="s">
        <v>36</v>
      </c>
      <c r="I21" s="57" t="s">
        <v>6</v>
      </c>
      <c r="J21" s="57" t="s">
        <v>21</v>
      </c>
      <c r="K21" s="55" t="s">
        <v>39</v>
      </c>
    </row>
    <row r="22" spans="1:14" ht="7.5" customHeight="1" x14ac:dyDescent="0.25">
      <c r="A22" s="125"/>
      <c r="B22" s="128"/>
      <c r="C22" s="59"/>
      <c r="D22" s="33"/>
      <c r="E22" s="58"/>
      <c r="F22" s="60"/>
      <c r="G22" s="111"/>
      <c r="H22" s="97"/>
      <c r="I22" s="33"/>
      <c r="J22" s="33"/>
      <c r="K22" s="98"/>
    </row>
    <row r="23" spans="1:14" x14ac:dyDescent="0.25">
      <c r="A23" s="45" t="s">
        <v>4</v>
      </c>
      <c r="B23" s="221" t="s">
        <v>59</v>
      </c>
      <c r="C23" s="36">
        <f>E10/100%*$F$20</f>
        <v>4970.4344999999994</v>
      </c>
      <c r="D23" s="156">
        <f>C23*0.74353</f>
        <v>3695.6671637849995</v>
      </c>
      <c r="E23" s="209">
        <f>D23/12</f>
        <v>307.97226364874996</v>
      </c>
      <c r="F23" s="74">
        <f>(E10+G10)*$F$20</f>
        <v>5278.4067636487489</v>
      </c>
      <c r="G23" s="111"/>
      <c r="H23" s="109">
        <v>1</v>
      </c>
      <c r="I23" s="8">
        <f t="shared" ref="I23:I30" si="10">C23*H23</f>
        <v>4970.4344999999994</v>
      </c>
      <c r="J23" s="210">
        <f t="shared" ref="J23:J31" si="11">E23*H23</f>
        <v>307.97226364874996</v>
      </c>
      <c r="K23" s="211">
        <f>(I23+J23)</f>
        <v>5278.4067636487489</v>
      </c>
    </row>
    <row r="24" spans="1:14" x14ac:dyDescent="0.25">
      <c r="A24" s="45"/>
      <c r="B24" s="222">
        <v>2024</v>
      </c>
      <c r="C24" s="36">
        <f>E11/100%*$F$20</f>
        <v>4970.4344999999994</v>
      </c>
      <c r="D24" s="156">
        <f>D23</f>
        <v>3695.6671637849995</v>
      </c>
      <c r="E24" s="209">
        <f>D24/12</f>
        <v>307.97226364874996</v>
      </c>
      <c r="F24" s="74">
        <f>(E11+G11)*$F$20</f>
        <v>5278.4067636487489</v>
      </c>
      <c r="G24" s="111"/>
      <c r="H24" s="109">
        <v>1</v>
      </c>
      <c r="I24" s="8">
        <f t="shared" ref="I24" si="12">C24*H24</f>
        <v>4970.4344999999994</v>
      </c>
      <c r="J24" s="210">
        <f t="shared" ref="J24" si="13">E24*H24</f>
        <v>307.97226364874996</v>
      </c>
      <c r="K24" s="211">
        <f>(I24+J24)</f>
        <v>5278.4067636487489</v>
      </c>
    </row>
    <row r="25" spans="1:14" x14ac:dyDescent="0.25">
      <c r="A25" s="43"/>
      <c r="B25" s="18">
        <v>2025</v>
      </c>
      <c r="C25" s="36">
        <f>E12/100%*$F$20</f>
        <v>4970.4344999999994</v>
      </c>
      <c r="D25" s="156">
        <f t="shared" ref="D25" si="14">C25*0.74353</f>
        <v>3695.6671637849995</v>
      </c>
      <c r="E25" s="209">
        <f t="shared" ref="E25" si="15">D25/12</f>
        <v>307.97226364874996</v>
      </c>
      <c r="F25" s="74">
        <f>(E12+G12)*$F$20</f>
        <v>5278.4067636487489</v>
      </c>
      <c r="G25" s="111"/>
      <c r="H25" s="109">
        <v>1</v>
      </c>
      <c r="I25" s="8">
        <f t="shared" si="10"/>
        <v>4970.4344999999994</v>
      </c>
      <c r="J25" s="156">
        <f t="shared" si="11"/>
        <v>307.97226364874996</v>
      </c>
      <c r="K25" s="74">
        <f>(I25+J25)</f>
        <v>5278.4067636487489</v>
      </c>
    </row>
    <row r="26" spans="1:14" x14ac:dyDescent="0.25">
      <c r="A26" s="43"/>
      <c r="B26" s="18">
        <v>2026</v>
      </c>
      <c r="C26" s="36">
        <f>E13/100%*$F$20</f>
        <v>4970.4344999999994</v>
      </c>
      <c r="D26" s="156">
        <f>C26*0.74353</f>
        <v>3695.6671637849995</v>
      </c>
      <c r="E26" s="165">
        <f>D26/12</f>
        <v>307.97226364874996</v>
      </c>
      <c r="F26" s="74">
        <f>(E13+G13)*$F$20</f>
        <v>5278.4067636487489</v>
      </c>
      <c r="G26" s="111"/>
      <c r="H26" s="109">
        <v>1</v>
      </c>
      <c r="I26" s="8">
        <f t="shared" si="10"/>
        <v>4970.4344999999994</v>
      </c>
      <c r="J26" s="156">
        <f t="shared" si="11"/>
        <v>307.97226364874996</v>
      </c>
      <c r="K26" s="74">
        <f>(I26+J26)</f>
        <v>5278.4067636487489</v>
      </c>
    </row>
    <row r="27" spans="1:14" ht="7.5" customHeight="1" x14ac:dyDescent="0.25">
      <c r="A27" s="44"/>
      <c r="B27" s="19"/>
      <c r="C27" s="59"/>
      <c r="D27" s="160"/>
      <c r="E27" s="166"/>
      <c r="F27" s="75"/>
      <c r="G27" s="111"/>
      <c r="H27" s="97"/>
      <c r="I27" s="58"/>
      <c r="J27" s="160"/>
      <c r="K27" s="99"/>
    </row>
    <row r="28" spans="1:14" x14ac:dyDescent="0.25">
      <c r="A28" s="45" t="s">
        <v>5</v>
      </c>
      <c r="B28" s="221" t="s">
        <v>59</v>
      </c>
      <c r="C28" s="36">
        <f>E15/100%*$F$20</f>
        <v>5327.3197499999997</v>
      </c>
      <c r="D28" s="156">
        <f>C28*0.74353</f>
        <v>3961.0220537175001</v>
      </c>
      <c r="E28" s="209">
        <f>D28/12</f>
        <v>330.08517114312502</v>
      </c>
      <c r="F28" s="74">
        <f>(E15+G15)*$F$20</f>
        <v>5657.4049211431247</v>
      </c>
      <c r="G28" s="111"/>
      <c r="H28" s="109">
        <v>1</v>
      </c>
      <c r="I28" s="8">
        <f t="shared" si="10"/>
        <v>5327.3197499999997</v>
      </c>
      <c r="J28" s="210">
        <f t="shared" si="11"/>
        <v>330.08517114312502</v>
      </c>
      <c r="K28" s="211">
        <f t="shared" ref="K28:K31" si="16">(I28+J28)</f>
        <v>5657.4049211431247</v>
      </c>
    </row>
    <row r="29" spans="1:14" x14ac:dyDescent="0.25">
      <c r="A29" s="45"/>
      <c r="B29" s="222">
        <v>2024</v>
      </c>
      <c r="C29" s="36">
        <f>E16/100%*$F$20</f>
        <v>5327.3197499999997</v>
      </c>
      <c r="D29" s="156">
        <f>D28</f>
        <v>3961.0220537175001</v>
      </c>
      <c r="E29" s="209">
        <f>D29/12</f>
        <v>330.08517114312502</v>
      </c>
      <c r="F29" s="74">
        <f>(E16+G16)*$F$20</f>
        <v>5657.4049211431247</v>
      </c>
      <c r="G29" s="111"/>
      <c r="H29" s="109">
        <v>1</v>
      </c>
      <c r="I29" s="8">
        <f t="shared" ref="I29" si="17">C29*H29</f>
        <v>5327.3197499999997</v>
      </c>
      <c r="J29" s="210">
        <f t="shared" ref="J29" si="18">E29*H29</f>
        <v>330.08517114312502</v>
      </c>
      <c r="K29" s="211">
        <f t="shared" ref="K29" si="19">(I29+J29)</f>
        <v>5657.4049211431247</v>
      </c>
    </row>
    <row r="30" spans="1:14" x14ac:dyDescent="0.25">
      <c r="A30" s="45"/>
      <c r="B30" s="18">
        <v>2025</v>
      </c>
      <c r="C30" s="36">
        <f>E17/100%*$F$20</f>
        <v>5327.3197499999997</v>
      </c>
      <c r="D30" s="156">
        <f>C30*0.74353</f>
        <v>3961.0220537175001</v>
      </c>
      <c r="E30" s="165">
        <f>D30/12</f>
        <v>330.08517114312502</v>
      </c>
      <c r="F30" s="74">
        <f>(E17+G17)*$F$20</f>
        <v>5657.4049211431247</v>
      </c>
      <c r="G30" s="111"/>
      <c r="H30" s="109">
        <v>1</v>
      </c>
      <c r="I30" s="8">
        <f t="shared" si="10"/>
        <v>5327.3197499999997</v>
      </c>
      <c r="J30" s="156">
        <f t="shared" si="11"/>
        <v>330.08517114312502</v>
      </c>
      <c r="K30" s="74">
        <f t="shared" si="16"/>
        <v>5657.4049211431247</v>
      </c>
      <c r="L30" s="151"/>
    </row>
    <row r="31" spans="1:14" ht="15.75" thickBot="1" x14ac:dyDescent="0.3">
      <c r="A31" s="46"/>
      <c r="B31" s="152">
        <v>2026</v>
      </c>
      <c r="C31" s="38">
        <f>E18/100%*$F$20</f>
        <v>5327.3197499999997</v>
      </c>
      <c r="D31" s="164">
        <f>C31*0.74353</f>
        <v>3961.0220537175001</v>
      </c>
      <c r="E31" s="180">
        <f>D31/12</f>
        <v>330.08517114312502</v>
      </c>
      <c r="F31" s="76">
        <f>(E18+G18)*$F$20</f>
        <v>5657.4049211431247</v>
      </c>
      <c r="G31" s="203"/>
      <c r="H31" s="110">
        <v>1</v>
      </c>
      <c r="I31" s="39">
        <f>C31*H31</f>
        <v>5327.3197499999997</v>
      </c>
      <c r="J31" s="164">
        <f t="shared" si="11"/>
        <v>330.08517114312502</v>
      </c>
      <c r="K31" s="76">
        <f t="shared" si="16"/>
        <v>5657.4049211431247</v>
      </c>
      <c r="L31" s="151"/>
    </row>
    <row r="32" spans="1:14" x14ac:dyDescent="0.25">
      <c r="H32" s="145"/>
    </row>
  </sheetData>
  <mergeCells count="14">
    <mergeCell ref="C7:D7"/>
    <mergeCell ref="E7:K7"/>
    <mergeCell ref="C20:E20"/>
    <mergeCell ref="G8:H8"/>
    <mergeCell ref="G9:H9"/>
    <mergeCell ref="G10:H10"/>
    <mergeCell ref="G12:H12"/>
    <mergeCell ref="G13:H13"/>
    <mergeCell ref="G14:H14"/>
    <mergeCell ref="G15:H15"/>
    <mergeCell ref="G17:H17"/>
    <mergeCell ref="G18:H18"/>
    <mergeCell ref="G11:H11"/>
    <mergeCell ref="G16:H16"/>
  </mergeCells>
  <dataValidations count="1">
    <dataValidation type="list" allowBlank="1" showInputMessage="1" showErrorMessage="1" sqref="H28:H31 H23:H26">
      <formula1>"1, 2, 3, 4, 5, 6, 7, 8, 9, 10, 11, 12"</formula1>
    </dataValidation>
  </dataValidations>
  <pageMargins left="0.7" right="0.7" top="0.78740157499999996" bottom="0.78740157499999996" header="0.3" footer="0.3"/>
  <pageSetup paperSize="9" orientation="portrait" horizontalDpi="0" verticalDpi="0" r:id="rId1"/>
  <ignoredErrors>
    <ignoredError sqref="C11:I13 C14:I14 C19:I26 C27:I31 C32:I32 D10:I10 C16:I18 D15:I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13" zoomScale="80" zoomScaleNormal="80" workbookViewId="0">
      <selection activeCell="C21" sqref="C21"/>
    </sheetView>
  </sheetViews>
  <sheetFormatPr baseColWidth="10" defaultRowHeight="15" x14ac:dyDescent="0.25"/>
  <cols>
    <col min="3" max="3" width="13.5703125" bestFit="1" customWidth="1"/>
    <col min="4" max="4" width="18.7109375" customWidth="1"/>
    <col min="5" max="5" width="15.42578125" customWidth="1"/>
    <col min="6" max="6" width="23" customWidth="1"/>
    <col min="7" max="7" width="1.28515625" customWidth="1"/>
    <col min="8" max="8" width="16.28515625" customWidth="1"/>
    <col min="9" max="9" width="12.85546875" customWidth="1"/>
    <col min="10" max="10" width="19.42578125" bestFit="1" customWidth="1"/>
    <col min="11" max="11" width="14.5703125" customWidth="1"/>
    <col min="12" max="12" width="13.5703125" customWidth="1"/>
    <col min="13" max="13" width="2" customWidth="1"/>
    <col min="15" max="15" width="14.28515625" customWidth="1"/>
    <col min="16" max="16" width="16.7109375" customWidth="1"/>
    <col min="17" max="17" width="20.42578125" customWidth="1"/>
  </cols>
  <sheetData>
    <row r="1" spans="1:12" ht="21" x14ac:dyDescent="0.35">
      <c r="A1" s="32" t="s">
        <v>19</v>
      </c>
      <c r="B1" s="7"/>
      <c r="C1" s="13"/>
      <c r="I1" s="9"/>
    </row>
    <row r="2" spans="1:12" x14ac:dyDescent="0.25">
      <c r="A2" s="4" t="s">
        <v>23</v>
      </c>
      <c r="B2" s="3"/>
      <c r="C2" s="12"/>
      <c r="D2" s="3"/>
      <c r="E2" s="3"/>
      <c r="F2" s="3"/>
      <c r="G2" s="3"/>
      <c r="H2" s="3"/>
      <c r="I2" s="9"/>
      <c r="J2" s="3"/>
      <c r="K2" s="3"/>
      <c r="L2" s="3"/>
    </row>
    <row r="3" spans="1:12" x14ac:dyDescent="0.25">
      <c r="B3" s="5"/>
      <c r="C3" s="13"/>
      <c r="D3" s="1"/>
      <c r="E3" s="2"/>
      <c r="I3" s="9"/>
    </row>
    <row r="4" spans="1:12" x14ac:dyDescent="0.25">
      <c r="A4" s="21" t="s">
        <v>11</v>
      </c>
      <c r="B4" s="6"/>
      <c r="C4" s="14"/>
      <c r="D4" s="1"/>
      <c r="E4" s="2"/>
      <c r="I4" s="9"/>
    </row>
    <row r="5" spans="1:12" ht="15.75" thickBot="1" x14ac:dyDescent="0.3">
      <c r="B5" s="7"/>
      <c r="C5" s="13"/>
      <c r="D5" s="1"/>
      <c r="E5" s="2"/>
      <c r="I5" s="9"/>
    </row>
    <row r="6" spans="1:12" ht="15.75" thickBot="1" x14ac:dyDescent="0.3">
      <c r="B6" s="7"/>
      <c r="C6" s="278" t="s">
        <v>24</v>
      </c>
      <c r="D6" s="279"/>
      <c r="E6" s="279"/>
      <c r="F6" s="279"/>
      <c r="G6" s="279"/>
      <c r="H6" s="279"/>
      <c r="I6" s="279"/>
      <c r="J6" s="279"/>
      <c r="K6" s="280"/>
    </row>
    <row r="7" spans="1:12" ht="15.75" thickBot="1" x14ac:dyDescent="0.3">
      <c r="B7" s="7"/>
      <c r="C7" s="263" t="s">
        <v>42</v>
      </c>
      <c r="D7" s="264"/>
      <c r="E7" s="266" t="s">
        <v>43</v>
      </c>
      <c r="F7" s="266"/>
      <c r="G7" s="266"/>
      <c r="H7" s="266"/>
      <c r="I7" s="266"/>
      <c r="J7" s="266"/>
      <c r="K7" s="267"/>
    </row>
    <row r="8" spans="1:12" ht="48" customHeight="1" x14ac:dyDescent="0.25">
      <c r="A8" s="82" t="s">
        <v>9</v>
      </c>
      <c r="B8" s="83" t="s">
        <v>7</v>
      </c>
      <c r="C8" s="84" t="s">
        <v>2</v>
      </c>
      <c r="D8" s="137" t="s">
        <v>22</v>
      </c>
      <c r="E8" s="132" t="s">
        <v>6</v>
      </c>
      <c r="F8" s="57" t="s">
        <v>3</v>
      </c>
      <c r="G8" s="268" t="s">
        <v>21</v>
      </c>
      <c r="H8" s="269"/>
      <c r="I8" s="85" t="s">
        <v>8</v>
      </c>
      <c r="J8" s="57" t="s">
        <v>10</v>
      </c>
      <c r="K8" s="55" t="s">
        <v>1</v>
      </c>
    </row>
    <row r="9" spans="1:12" ht="7.5" customHeight="1" x14ac:dyDescent="0.25">
      <c r="A9" s="92"/>
      <c r="B9" s="24"/>
      <c r="C9" s="25"/>
      <c r="D9" s="148"/>
      <c r="E9" s="133"/>
      <c r="F9" s="26"/>
      <c r="G9" s="296"/>
      <c r="H9" s="297"/>
      <c r="I9" s="27"/>
      <c r="J9" s="26"/>
      <c r="K9" s="93"/>
    </row>
    <row r="10" spans="1:12" x14ac:dyDescent="0.25">
      <c r="A10" s="45" t="s">
        <v>4</v>
      </c>
      <c r="B10" s="221" t="s">
        <v>59</v>
      </c>
      <c r="C10" s="174">
        <v>4040.88</v>
      </c>
      <c r="D10" s="181">
        <f>C10*0.46471</f>
        <v>1877.8373448000002</v>
      </c>
      <c r="E10" s="155">
        <f t="shared" ref="E10" si="0">C10*1.275</f>
        <v>5152.1219999999994</v>
      </c>
      <c r="F10" s="182">
        <f>E10*0.46471</f>
        <v>2394.2426146199996</v>
      </c>
      <c r="G10" s="258">
        <f>F10/12</f>
        <v>199.52021788499997</v>
      </c>
      <c r="H10" s="259"/>
      <c r="I10" s="10">
        <v>1</v>
      </c>
      <c r="J10" s="72">
        <f>(E10+G10)*I10</f>
        <v>5351.6422178849989</v>
      </c>
      <c r="K10" s="37">
        <f t="shared" ref="K10" si="1">J10*12</f>
        <v>64219.706614619987</v>
      </c>
    </row>
    <row r="11" spans="1:12" x14ac:dyDescent="0.25">
      <c r="A11" s="45"/>
      <c r="B11" s="222">
        <v>2024</v>
      </c>
      <c r="C11" s="174">
        <v>4040.88</v>
      </c>
      <c r="D11" s="181">
        <f>D10</f>
        <v>1877.8373448000002</v>
      </c>
      <c r="E11" s="155">
        <f t="shared" ref="E11" si="2">C11*1.275</f>
        <v>5152.1219999999994</v>
      </c>
      <c r="F11" s="182">
        <f>F10</f>
        <v>2394.2426146199996</v>
      </c>
      <c r="G11" s="258">
        <f>F11/12</f>
        <v>199.52021788499997</v>
      </c>
      <c r="H11" s="259"/>
      <c r="I11" s="10">
        <v>1</v>
      </c>
      <c r="J11" s="72">
        <f>(E11+G11)*I11</f>
        <v>5351.6422178849989</v>
      </c>
      <c r="K11" s="37">
        <f t="shared" ref="K11" si="3">J11*12</f>
        <v>64219.706614619987</v>
      </c>
    </row>
    <row r="12" spans="1:12" x14ac:dyDescent="0.25">
      <c r="A12" s="43"/>
      <c r="B12" s="18">
        <v>2025</v>
      </c>
      <c r="C12" s="174">
        <v>4040.88</v>
      </c>
      <c r="D12" s="181">
        <f>C12*0.46471</f>
        <v>1877.8373448000002</v>
      </c>
      <c r="E12" s="155">
        <f t="shared" ref="E12:E13" si="4">C12*1.275</f>
        <v>5152.1219999999994</v>
      </c>
      <c r="F12" s="182">
        <f>E12*0.46471</f>
        <v>2394.2426146199996</v>
      </c>
      <c r="G12" s="258">
        <f>F12/12</f>
        <v>199.52021788499997</v>
      </c>
      <c r="H12" s="259"/>
      <c r="I12" s="10">
        <v>1</v>
      </c>
      <c r="J12" s="72">
        <f>(E12+G12)*I12</f>
        <v>5351.6422178849989</v>
      </c>
      <c r="K12" s="37">
        <f t="shared" ref="K12:K13" si="5">J12*12</f>
        <v>64219.706614619987</v>
      </c>
    </row>
    <row r="13" spans="1:12" x14ac:dyDescent="0.25">
      <c r="A13" s="43"/>
      <c r="B13" s="18">
        <v>2026</v>
      </c>
      <c r="C13" s="174">
        <v>4040.88</v>
      </c>
      <c r="D13" s="181">
        <f>C13*0.46471</f>
        <v>1877.8373448000002</v>
      </c>
      <c r="E13" s="155">
        <f t="shared" si="4"/>
        <v>5152.1219999999994</v>
      </c>
      <c r="F13" s="182">
        <f>E13*0.46471</f>
        <v>2394.2426146199996</v>
      </c>
      <c r="G13" s="258">
        <f>F13/12</f>
        <v>199.52021788499997</v>
      </c>
      <c r="H13" s="259"/>
      <c r="I13" s="10">
        <v>1</v>
      </c>
      <c r="J13" s="72">
        <f>(E13+G13)*I13</f>
        <v>5351.6422178849989</v>
      </c>
      <c r="K13" s="37">
        <f t="shared" si="5"/>
        <v>64219.706614619987</v>
      </c>
    </row>
    <row r="14" spans="1:12" ht="7.5" customHeight="1" x14ac:dyDescent="0.25">
      <c r="A14" s="44"/>
      <c r="B14" s="19"/>
      <c r="C14" s="177"/>
      <c r="D14" s="178"/>
      <c r="E14" s="179"/>
      <c r="F14" s="177"/>
      <c r="G14" s="285"/>
      <c r="H14" s="286"/>
      <c r="I14" s="17"/>
      <c r="J14" s="73"/>
      <c r="K14" s="101"/>
    </row>
    <row r="15" spans="1:12" x14ac:dyDescent="0.25">
      <c r="A15" s="45" t="s">
        <v>5</v>
      </c>
      <c r="B15" s="221" t="s">
        <v>59</v>
      </c>
      <c r="C15" s="174">
        <v>4604.26</v>
      </c>
      <c r="D15" s="181">
        <f>C15*0.46471</f>
        <v>2139.6456646000001</v>
      </c>
      <c r="E15" s="155">
        <f t="shared" ref="E15:E16" si="6">C15*1.275</f>
        <v>5870.4314999999997</v>
      </c>
      <c r="F15" s="182">
        <f>E15*0.46471</f>
        <v>2728.0482223650001</v>
      </c>
      <c r="G15" s="258">
        <f>F15/12</f>
        <v>227.33735186375</v>
      </c>
      <c r="H15" s="259"/>
      <c r="I15" s="10">
        <v>1</v>
      </c>
      <c r="J15" s="72">
        <f>(E15+G15)*I15</f>
        <v>6097.7688518637497</v>
      </c>
      <c r="K15" s="37">
        <f t="shared" ref="K15" si="7">J15*12</f>
        <v>73173.226222364989</v>
      </c>
    </row>
    <row r="16" spans="1:12" x14ac:dyDescent="0.25">
      <c r="A16" s="45"/>
      <c r="B16" s="222">
        <v>2024</v>
      </c>
      <c r="C16" s="174">
        <v>4604.26</v>
      </c>
      <c r="D16" s="181">
        <f>D15</f>
        <v>2139.6456646000001</v>
      </c>
      <c r="E16" s="155">
        <f t="shared" si="6"/>
        <v>5870.4314999999997</v>
      </c>
      <c r="F16" s="182">
        <f>F15</f>
        <v>2728.0482223650001</v>
      </c>
      <c r="G16" s="258">
        <f>F16/12</f>
        <v>227.33735186375</v>
      </c>
      <c r="H16" s="259"/>
      <c r="I16" s="10">
        <v>1</v>
      </c>
      <c r="J16" s="72">
        <f>(E16+G16)*I16</f>
        <v>6097.7688518637497</v>
      </c>
      <c r="K16" s="37">
        <f t="shared" ref="K16" si="8">J16*12</f>
        <v>73173.226222364989</v>
      </c>
    </row>
    <row r="17" spans="1:11" x14ac:dyDescent="0.25">
      <c r="A17" s="45"/>
      <c r="B17" s="18">
        <v>2025</v>
      </c>
      <c r="C17" s="174">
        <v>4604.26</v>
      </c>
      <c r="D17" s="181">
        <f>C17*0.46471</f>
        <v>2139.6456646000001</v>
      </c>
      <c r="E17" s="155">
        <f t="shared" ref="E17:E18" si="9">C17*1.275</f>
        <v>5870.4314999999997</v>
      </c>
      <c r="F17" s="182">
        <f>E17*0.46471</f>
        <v>2728.0482223650001</v>
      </c>
      <c r="G17" s="258">
        <f>F17/12</f>
        <v>227.33735186375</v>
      </c>
      <c r="H17" s="259"/>
      <c r="I17" s="10">
        <v>1</v>
      </c>
      <c r="J17" s="72">
        <f>(E17+G17)*I17</f>
        <v>6097.7688518637497</v>
      </c>
      <c r="K17" s="37">
        <f t="shared" ref="K17:K18" si="10">J17*12</f>
        <v>73173.226222364989</v>
      </c>
    </row>
    <row r="18" spans="1:11" x14ac:dyDescent="0.25">
      <c r="A18" s="45"/>
      <c r="B18" s="18">
        <v>2026</v>
      </c>
      <c r="C18" s="174">
        <v>4604.26</v>
      </c>
      <c r="D18" s="181">
        <f>C18*0.46471</f>
        <v>2139.6456646000001</v>
      </c>
      <c r="E18" s="155">
        <f t="shared" si="9"/>
        <v>5870.4314999999997</v>
      </c>
      <c r="F18" s="182">
        <f>E18*0.46471</f>
        <v>2728.0482223650001</v>
      </c>
      <c r="G18" s="258">
        <f>F18/12</f>
        <v>227.33735186375</v>
      </c>
      <c r="H18" s="259"/>
      <c r="I18" s="10">
        <v>1</v>
      </c>
      <c r="J18" s="72">
        <f>(E18+G18)*I18</f>
        <v>6097.7688518637497</v>
      </c>
      <c r="K18" s="37">
        <f t="shared" si="10"/>
        <v>73173.226222364989</v>
      </c>
    </row>
    <row r="19" spans="1:11" ht="7.5" customHeight="1" x14ac:dyDescent="0.25">
      <c r="A19" s="44"/>
      <c r="B19" s="19"/>
      <c r="C19" s="177"/>
      <c r="D19" s="178"/>
      <c r="E19" s="179"/>
      <c r="F19" s="177"/>
      <c r="G19" s="285"/>
      <c r="H19" s="286"/>
      <c r="I19" s="17"/>
      <c r="J19" s="73"/>
      <c r="K19" s="101"/>
    </row>
    <row r="20" spans="1:11" x14ac:dyDescent="0.25">
      <c r="A20" s="45" t="s">
        <v>14</v>
      </c>
      <c r="B20" s="221" t="s">
        <v>59</v>
      </c>
      <c r="C20" s="174">
        <v>5098.93</v>
      </c>
      <c r="D20" s="181">
        <f>C20*0.46471</f>
        <v>2369.5237603</v>
      </c>
      <c r="E20" s="155">
        <f t="shared" ref="E20" si="11">C20*1.275</f>
        <v>6501.1357500000004</v>
      </c>
      <c r="F20" s="182">
        <f>E20*0.46471</f>
        <v>3021.1427943825001</v>
      </c>
      <c r="G20" s="258">
        <f>F20/12</f>
        <v>251.761899531875</v>
      </c>
      <c r="H20" s="259"/>
      <c r="I20" s="10">
        <v>1</v>
      </c>
      <c r="J20" s="72">
        <f>(E20+G20)*I20</f>
        <v>6752.8976495318757</v>
      </c>
      <c r="K20" s="37">
        <f t="shared" ref="K20" si="12">J20*12</f>
        <v>81034.771794382512</v>
      </c>
    </row>
    <row r="21" spans="1:11" x14ac:dyDescent="0.25">
      <c r="A21" s="45"/>
      <c r="B21" s="222">
        <v>2024</v>
      </c>
      <c r="C21" s="174">
        <v>5098.93</v>
      </c>
      <c r="D21" s="181">
        <f>D20</f>
        <v>2369.5237603</v>
      </c>
      <c r="E21" s="155">
        <f t="shared" ref="E21" si="13">C21*1.275</f>
        <v>6501.1357500000004</v>
      </c>
      <c r="F21" s="182">
        <f>F20</f>
        <v>3021.1427943825001</v>
      </c>
      <c r="G21" s="258">
        <f>F21/12</f>
        <v>251.761899531875</v>
      </c>
      <c r="H21" s="259"/>
      <c r="I21" s="10">
        <v>1</v>
      </c>
      <c r="J21" s="72">
        <f>(E21+G21)*I21</f>
        <v>6752.8976495318757</v>
      </c>
      <c r="K21" s="37">
        <f t="shared" ref="K21" si="14">J21*12</f>
        <v>81034.771794382512</v>
      </c>
    </row>
    <row r="22" spans="1:11" x14ac:dyDescent="0.25">
      <c r="A22" s="45"/>
      <c r="B22" s="18">
        <v>2025</v>
      </c>
      <c r="C22" s="174">
        <v>5098.93</v>
      </c>
      <c r="D22" s="181">
        <f>C22*0.46471</f>
        <v>2369.5237603</v>
      </c>
      <c r="E22" s="155">
        <f t="shared" ref="E22:E23" si="15">C22*1.275</f>
        <v>6501.1357500000004</v>
      </c>
      <c r="F22" s="182">
        <f>E22*0.46471</f>
        <v>3021.1427943825001</v>
      </c>
      <c r="G22" s="258">
        <f>F22/12</f>
        <v>251.761899531875</v>
      </c>
      <c r="H22" s="259"/>
      <c r="I22" s="10">
        <v>1</v>
      </c>
      <c r="J22" s="72">
        <f>(E22+G22)*I22</f>
        <v>6752.8976495318757</v>
      </c>
      <c r="K22" s="37">
        <f t="shared" ref="K22:K23" si="16">J22*12</f>
        <v>81034.771794382512</v>
      </c>
    </row>
    <row r="23" spans="1:11" ht="15.75" thickBot="1" x14ac:dyDescent="0.3">
      <c r="A23" s="46"/>
      <c r="B23" s="252">
        <v>2026</v>
      </c>
      <c r="C23" s="183">
        <v>5098.93</v>
      </c>
      <c r="D23" s="194">
        <f>C23*0.46471</f>
        <v>2369.5237603</v>
      </c>
      <c r="E23" s="163">
        <f t="shared" si="15"/>
        <v>6501.1357500000004</v>
      </c>
      <c r="F23" s="164">
        <f>E23*0.46471</f>
        <v>3021.1427943825001</v>
      </c>
      <c r="G23" s="287">
        <f>F23/12</f>
        <v>251.761899531875</v>
      </c>
      <c r="H23" s="288"/>
      <c r="I23" s="47">
        <v>1</v>
      </c>
      <c r="J23" s="88">
        <f>(E23+G23)*I23</f>
        <v>6752.8976495318757</v>
      </c>
      <c r="K23" s="40">
        <f t="shared" si="16"/>
        <v>81034.771794382512</v>
      </c>
    </row>
    <row r="24" spans="1:11" ht="15.75" thickBot="1" x14ac:dyDescent="0.3"/>
    <row r="25" spans="1:11" ht="15.75" thickBot="1" x14ac:dyDescent="0.3">
      <c r="C25" s="294" t="s">
        <v>30</v>
      </c>
      <c r="D25" s="295"/>
      <c r="E25" s="295"/>
      <c r="F25" s="61">
        <v>1</v>
      </c>
      <c r="G25" s="112"/>
      <c r="H25" s="106" t="s">
        <v>38</v>
      </c>
      <c r="I25" s="107"/>
      <c r="J25" s="107"/>
      <c r="K25" s="108"/>
    </row>
    <row r="26" spans="1:11" ht="45" x14ac:dyDescent="0.25">
      <c r="A26" s="82" t="s">
        <v>9</v>
      </c>
      <c r="B26" s="83" t="s">
        <v>7</v>
      </c>
      <c r="C26" s="54" t="s">
        <v>6</v>
      </c>
      <c r="D26" s="52" t="s">
        <v>22</v>
      </c>
      <c r="E26" s="57" t="s">
        <v>21</v>
      </c>
      <c r="F26" s="55" t="s">
        <v>10</v>
      </c>
      <c r="G26" s="112"/>
      <c r="H26" s="96" t="s">
        <v>36</v>
      </c>
      <c r="I26" s="57" t="s">
        <v>6</v>
      </c>
      <c r="J26" s="57" t="s">
        <v>21</v>
      </c>
      <c r="K26" s="55" t="s">
        <v>39</v>
      </c>
    </row>
    <row r="27" spans="1:11" ht="7.5" customHeight="1" x14ac:dyDescent="0.25">
      <c r="A27" s="92"/>
      <c r="B27" s="24"/>
      <c r="C27" s="59"/>
      <c r="D27" s="33"/>
      <c r="E27" s="58"/>
      <c r="F27" s="60"/>
      <c r="G27" s="112"/>
      <c r="H27" s="97"/>
      <c r="I27" s="33"/>
      <c r="J27" s="33"/>
      <c r="K27" s="98"/>
    </row>
    <row r="28" spans="1:11" x14ac:dyDescent="0.25">
      <c r="A28" s="45" t="s">
        <v>4</v>
      </c>
      <c r="B28" s="221" t="s">
        <v>59</v>
      </c>
      <c r="C28" s="36">
        <f>E10/100%*$F$25</f>
        <v>5152.1219999999994</v>
      </c>
      <c r="D28" s="182">
        <f>C28*0.46471</f>
        <v>2394.2426146199996</v>
      </c>
      <c r="E28" s="209">
        <f t="shared" ref="E28:E35" si="17">D28/12</f>
        <v>199.52021788499997</v>
      </c>
      <c r="F28" s="74">
        <f>(E10+G10)*$F$25</f>
        <v>5351.6422178849989</v>
      </c>
      <c r="G28" s="112"/>
      <c r="H28" s="109">
        <v>1</v>
      </c>
      <c r="I28" s="8">
        <f t="shared" ref="I28:I31" si="18">C28*H28</f>
        <v>5152.1219999999994</v>
      </c>
      <c r="J28" s="156">
        <f t="shared" ref="J28:J31" si="19">E28*H28</f>
        <v>199.52021788499997</v>
      </c>
      <c r="K28" s="74">
        <f>(I28+J28)</f>
        <v>5351.6422178849989</v>
      </c>
    </row>
    <row r="29" spans="1:11" x14ac:dyDescent="0.25">
      <c r="A29" s="45"/>
      <c r="B29" s="222">
        <v>2024</v>
      </c>
      <c r="C29" s="36">
        <f>E11/100%*$F$25</f>
        <v>5152.1219999999994</v>
      </c>
      <c r="D29" s="182">
        <f>D28</f>
        <v>2394.2426146199996</v>
      </c>
      <c r="E29" s="209">
        <f t="shared" si="17"/>
        <v>199.52021788499997</v>
      </c>
      <c r="F29" s="74">
        <f>(E11+G11)*$F$25</f>
        <v>5351.6422178849989</v>
      </c>
      <c r="G29" s="112"/>
      <c r="H29" s="109">
        <v>1</v>
      </c>
      <c r="I29" s="8">
        <f t="shared" ref="I29" si="20">C29*H29</f>
        <v>5152.1219999999994</v>
      </c>
      <c r="J29" s="156">
        <f t="shared" ref="J29" si="21">E29*H29</f>
        <v>199.52021788499997</v>
      </c>
      <c r="K29" s="74">
        <f>(I29+J29)</f>
        <v>5351.6422178849989</v>
      </c>
    </row>
    <row r="30" spans="1:11" x14ac:dyDescent="0.25">
      <c r="A30" s="43"/>
      <c r="B30" s="18">
        <v>2025</v>
      </c>
      <c r="C30" s="36">
        <f>E12/100%*$F$25</f>
        <v>5152.1219999999994</v>
      </c>
      <c r="D30" s="182">
        <f>C30*0.46471</f>
        <v>2394.2426146199996</v>
      </c>
      <c r="E30" s="165">
        <f t="shared" si="17"/>
        <v>199.52021788499997</v>
      </c>
      <c r="F30" s="74">
        <f>(E12+G12)*$F$25</f>
        <v>5351.6422178849989</v>
      </c>
      <c r="G30" s="112"/>
      <c r="H30" s="109">
        <v>1</v>
      </c>
      <c r="I30" s="8">
        <f t="shared" si="18"/>
        <v>5152.1219999999994</v>
      </c>
      <c r="J30" s="156">
        <f t="shared" si="19"/>
        <v>199.52021788499997</v>
      </c>
      <c r="K30" s="74">
        <f>(I30+J30)</f>
        <v>5351.6422178849989</v>
      </c>
    </row>
    <row r="31" spans="1:11" x14ac:dyDescent="0.25">
      <c r="A31" s="43"/>
      <c r="B31" s="18">
        <v>2026</v>
      </c>
      <c r="C31" s="36">
        <f>E13/100%*$F$25</f>
        <v>5152.1219999999994</v>
      </c>
      <c r="D31" s="182">
        <f>C31*0.46471</f>
        <v>2394.2426146199996</v>
      </c>
      <c r="E31" s="165">
        <f t="shared" si="17"/>
        <v>199.52021788499997</v>
      </c>
      <c r="F31" s="74">
        <f>(E13+G13)*$F$25</f>
        <v>5351.6422178849989</v>
      </c>
      <c r="G31" s="112"/>
      <c r="H31" s="109">
        <v>1</v>
      </c>
      <c r="I31" s="8">
        <f t="shared" si="18"/>
        <v>5152.1219999999994</v>
      </c>
      <c r="J31" s="156">
        <f t="shared" si="19"/>
        <v>199.52021788499997</v>
      </c>
      <c r="K31" s="74">
        <f>(I31+J31)</f>
        <v>5351.6422178849989</v>
      </c>
    </row>
    <row r="32" spans="1:11" ht="7.5" customHeight="1" x14ac:dyDescent="0.25">
      <c r="A32" s="44"/>
      <c r="B32" s="19"/>
      <c r="C32" s="59"/>
      <c r="D32" s="177"/>
      <c r="E32" s="166"/>
      <c r="F32" s="75"/>
      <c r="G32" s="112"/>
      <c r="H32" s="97"/>
      <c r="I32" s="33"/>
      <c r="J32" s="160"/>
      <c r="K32" s="99"/>
    </row>
    <row r="33" spans="1:12" x14ac:dyDescent="0.25">
      <c r="A33" s="45" t="s">
        <v>5</v>
      </c>
      <c r="B33" s="221" t="s">
        <v>59</v>
      </c>
      <c r="C33" s="36">
        <f>E15/100%*$F$25</f>
        <v>5870.4314999999997</v>
      </c>
      <c r="D33" s="182">
        <f>C33*0.46471</f>
        <v>2728.0482223650001</v>
      </c>
      <c r="E33" s="165">
        <f t="shared" si="17"/>
        <v>227.33735186375</v>
      </c>
      <c r="F33" s="74">
        <f>(E15+G15)*$F$25</f>
        <v>6097.7688518637497</v>
      </c>
      <c r="G33" s="112"/>
      <c r="H33" s="109">
        <v>1</v>
      </c>
      <c r="I33" s="8">
        <f t="shared" ref="I33:I35" si="22">C33*H33</f>
        <v>5870.4314999999997</v>
      </c>
      <c r="J33" s="156">
        <f t="shared" ref="J33:J35" si="23">E33*H33</f>
        <v>227.33735186375</v>
      </c>
      <c r="K33" s="74">
        <f t="shared" ref="K33:K36" si="24">(I33+J33)</f>
        <v>6097.7688518637497</v>
      </c>
    </row>
    <row r="34" spans="1:12" x14ac:dyDescent="0.25">
      <c r="A34" s="45"/>
      <c r="B34" s="222">
        <v>2024</v>
      </c>
      <c r="C34" s="36">
        <f>E16/100%*$F$25</f>
        <v>5870.4314999999997</v>
      </c>
      <c r="D34" s="182">
        <f>D33</f>
        <v>2728.0482223650001</v>
      </c>
      <c r="E34" s="165">
        <f t="shared" si="17"/>
        <v>227.33735186375</v>
      </c>
      <c r="F34" s="74">
        <f>(E16+G16)*$F$25</f>
        <v>6097.7688518637497</v>
      </c>
      <c r="G34" s="112"/>
      <c r="H34" s="109">
        <v>1</v>
      </c>
      <c r="I34" s="8">
        <f t="shared" ref="I34" si="25">C34*H34</f>
        <v>5870.4314999999997</v>
      </c>
      <c r="J34" s="156">
        <f t="shared" ref="J34" si="26">E34*H34</f>
        <v>227.33735186375</v>
      </c>
      <c r="K34" s="74">
        <f t="shared" ref="K34" si="27">(I34+J34)</f>
        <v>6097.7688518637497</v>
      </c>
    </row>
    <row r="35" spans="1:12" x14ac:dyDescent="0.25">
      <c r="A35" s="45"/>
      <c r="B35" s="18">
        <v>2025</v>
      </c>
      <c r="C35" s="36">
        <f>E17/100%*$F$25</f>
        <v>5870.4314999999997</v>
      </c>
      <c r="D35" s="182">
        <f>C35*0.46471</f>
        <v>2728.0482223650001</v>
      </c>
      <c r="E35" s="165">
        <f t="shared" si="17"/>
        <v>227.33735186375</v>
      </c>
      <c r="F35" s="74">
        <f>(E17+G17)*$F$25</f>
        <v>6097.7688518637497</v>
      </c>
      <c r="G35" s="112"/>
      <c r="H35" s="109">
        <v>1</v>
      </c>
      <c r="I35" s="8">
        <f t="shared" si="22"/>
        <v>5870.4314999999997</v>
      </c>
      <c r="J35" s="156">
        <f t="shared" si="23"/>
        <v>227.33735186375</v>
      </c>
      <c r="K35" s="74">
        <f t="shared" si="24"/>
        <v>6097.7688518637497</v>
      </c>
    </row>
    <row r="36" spans="1:12" x14ac:dyDescent="0.25">
      <c r="A36" s="45"/>
      <c r="B36" s="18">
        <v>2026</v>
      </c>
      <c r="C36" s="36">
        <f>E18/100%*$F$25</f>
        <v>5870.4314999999997</v>
      </c>
      <c r="D36" s="182">
        <f>C36*0.46471</f>
        <v>2728.0482223650001</v>
      </c>
      <c r="E36" s="156">
        <f>D36/12</f>
        <v>227.33735186375</v>
      </c>
      <c r="F36" s="74">
        <f>(E18+G18)*$F$25</f>
        <v>6097.7688518637497</v>
      </c>
      <c r="G36" s="112"/>
      <c r="H36" s="109">
        <v>1</v>
      </c>
      <c r="I36" s="8">
        <f>C36*H36</f>
        <v>5870.4314999999997</v>
      </c>
      <c r="J36" s="156">
        <f>E36*H36</f>
        <v>227.33735186375</v>
      </c>
      <c r="K36" s="74">
        <f t="shared" si="24"/>
        <v>6097.7688518637497</v>
      </c>
    </row>
    <row r="37" spans="1:12" ht="7.5" customHeight="1" x14ac:dyDescent="0.25">
      <c r="A37" s="44"/>
      <c r="B37" s="19"/>
      <c r="C37" s="89"/>
      <c r="D37" s="177"/>
      <c r="E37" s="201"/>
      <c r="F37" s="87"/>
      <c r="G37" s="112"/>
      <c r="H37" s="89"/>
      <c r="I37" s="15"/>
      <c r="J37" s="177"/>
      <c r="K37" s="87"/>
    </row>
    <row r="38" spans="1:12" x14ac:dyDescent="0.25">
      <c r="A38" s="45" t="s">
        <v>14</v>
      </c>
      <c r="B38" s="221" t="s">
        <v>59</v>
      </c>
      <c r="C38" s="36">
        <f>E20/100%*$F$25</f>
        <v>6501.1357500000004</v>
      </c>
      <c r="D38" s="182">
        <f>C38*0.46471</f>
        <v>3021.1427943825001</v>
      </c>
      <c r="E38" s="210">
        <f t="shared" ref="E38:E41" si="28">D38/12</f>
        <v>251.761899531875</v>
      </c>
      <c r="F38" s="74">
        <f>(E20+G20)*$F$25</f>
        <v>6752.8976495318757</v>
      </c>
      <c r="G38" s="112"/>
      <c r="H38" s="109">
        <v>1</v>
      </c>
      <c r="I38" s="8">
        <f t="shared" ref="I38:I41" si="29">C38*H38</f>
        <v>6501.1357500000004</v>
      </c>
      <c r="J38" s="156">
        <f t="shared" ref="J38:J41" si="30">E38*H38</f>
        <v>251.761899531875</v>
      </c>
      <c r="K38" s="74">
        <f t="shared" ref="K38:K41" si="31">(I38+J38)</f>
        <v>6752.8976495318757</v>
      </c>
    </row>
    <row r="39" spans="1:12" x14ac:dyDescent="0.25">
      <c r="A39" s="45"/>
      <c r="B39" s="222">
        <v>2024</v>
      </c>
      <c r="C39" s="36">
        <f>E21/100%*$F$25</f>
        <v>6501.1357500000004</v>
      </c>
      <c r="D39" s="182">
        <f>D38</f>
        <v>3021.1427943825001</v>
      </c>
      <c r="E39" s="210">
        <f t="shared" si="28"/>
        <v>251.761899531875</v>
      </c>
      <c r="F39" s="74">
        <f>(E21+G21)*$F$25</f>
        <v>6752.8976495318757</v>
      </c>
      <c r="G39" s="112"/>
      <c r="H39" s="109">
        <v>1</v>
      </c>
      <c r="I39" s="8">
        <f t="shared" ref="I39" si="32">C39*H39</f>
        <v>6501.1357500000004</v>
      </c>
      <c r="J39" s="156">
        <f t="shared" ref="J39" si="33">E39*H39</f>
        <v>251.761899531875</v>
      </c>
      <c r="K39" s="74">
        <f t="shared" ref="K39" si="34">(I39+J39)</f>
        <v>6752.8976495318757</v>
      </c>
    </row>
    <row r="40" spans="1:12" x14ac:dyDescent="0.25">
      <c r="A40" s="45"/>
      <c r="B40" s="18">
        <v>2025</v>
      </c>
      <c r="C40" s="36">
        <f>E22/100%*$F$25</f>
        <v>6501.1357500000004</v>
      </c>
      <c r="D40" s="182">
        <f>C40*0.46471</f>
        <v>3021.1427943825001</v>
      </c>
      <c r="E40" s="156">
        <f t="shared" si="28"/>
        <v>251.761899531875</v>
      </c>
      <c r="F40" s="74">
        <f>(E22+G22)*$F$25</f>
        <v>6752.8976495318757</v>
      </c>
      <c r="G40" s="112"/>
      <c r="H40" s="109">
        <v>1</v>
      </c>
      <c r="I40" s="8">
        <f t="shared" si="29"/>
        <v>6501.1357500000004</v>
      </c>
      <c r="J40" s="156">
        <f t="shared" si="30"/>
        <v>251.761899531875</v>
      </c>
      <c r="K40" s="74">
        <f t="shared" si="31"/>
        <v>6752.8976495318757</v>
      </c>
    </row>
    <row r="41" spans="1:12" ht="15.75" thickBot="1" x14ac:dyDescent="0.3">
      <c r="A41" s="46"/>
      <c r="B41" s="252">
        <v>2026</v>
      </c>
      <c r="C41" s="38">
        <f>E23/100%*$F$25</f>
        <v>6501.1357500000004</v>
      </c>
      <c r="D41" s="164">
        <f>C41*0.46471</f>
        <v>3021.1427943825001</v>
      </c>
      <c r="E41" s="164">
        <f t="shared" si="28"/>
        <v>251.761899531875</v>
      </c>
      <c r="F41" s="76">
        <f>(E23+G23)*$F$25</f>
        <v>6752.8976495318757</v>
      </c>
      <c r="G41" s="254"/>
      <c r="H41" s="110">
        <v>1</v>
      </c>
      <c r="I41" s="39">
        <f t="shared" si="29"/>
        <v>6501.1357500000004</v>
      </c>
      <c r="J41" s="164">
        <f t="shared" si="30"/>
        <v>251.761899531875</v>
      </c>
      <c r="K41" s="76">
        <f t="shared" si="31"/>
        <v>6752.8976495318757</v>
      </c>
      <c r="L41" s="151"/>
    </row>
    <row r="42" spans="1:12" x14ac:dyDescent="0.25">
      <c r="G42" s="145"/>
      <c r="H42" s="145"/>
    </row>
  </sheetData>
  <mergeCells count="20">
    <mergeCell ref="C6:K6"/>
    <mergeCell ref="C7:D7"/>
    <mergeCell ref="E7:K7"/>
    <mergeCell ref="G21:H21"/>
    <mergeCell ref="G17:H17"/>
    <mergeCell ref="G19:H19"/>
    <mergeCell ref="G20:H20"/>
    <mergeCell ref="C25:E25"/>
    <mergeCell ref="G23:H23"/>
    <mergeCell ref="G22:H22"/>
    <mergeCell ref="G8:H8"/>
    <mergeCell ref="G9:H9"/>
    <mergeCell ref="G10:H10"/>
    <mergeCell ref="G12:H12"/>
    <mergeCell ref="G13:H13"/>
    <mergeCell ref="G14:H14"/>
    <mergeCell ref="G15:H15"/>
    <mergeCell ref="G18:H18"/>
    <mergeCell ref="G11:H11"/>
    <mergeCell ref="G16:H16"/>
  </mergeCells>
  <dataValidations count="1">
    <dataValidation type="list" allowBlank="1" showInputMessage="1" showErrorMessage="1" sqref="H38:H41 H33:H36 H28:H31">
      <formula1>"1, 2, 3, 4, 5, 6, 7, 8, 9, 10, 11, 12"</formula1>
    </dataValidation>
  </dataValidations>
  <pageMargins left="0.7" right="0.7" top="0.78740157499999996" bottom="0.78740157499999996" header="0.3" footer="0.3"/>
  <pageSetup paperSize="9" scale="78" orientation="landscape" horizontalDpi="0" verticalDpi="0" r:id="rId1"/>
  <ignoredErrors>
    <ignoredError sqref="C11:E13 F10:F13 C14:E14 F14:F18 C19:E19 F19:F21 C24:E31 C32:E36 C37:E41 C42:E42 D10:E10 C16:E18 D15:E15 C21:E23 D20:E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opLeftCell="A4" zoomScale="80" zoomScaleNormal="80" workbookViewId="0">
      <selection activeCell="H42" sqref="H42"/>
    </sheetView>
  </sheetViews>
  <sheetFormatPr baseColWidth="10" defaultRowHeight="15" x14ac:dyDescent="0.25"/>
  <cols>
    <col min="2" max="2" width="14.5703125" style="7" customWidth="1"/>
    <col min="3" max="3" width="14.5703125" style="13" customWidth="1"/>
    <col min="4" max="4" width="17.28515625" customWidth="1"/>
    <col min="5" max="5" width="14.5703125" customWidth="1"/>
    <col min="6" max="6" width="18.140625" customWidth="1"/>
    <col min="7" max="7" width="1.42578125" customWidth="1"/>
    <col min="8" max="8" width="20.140625" customWidth="1"/>
    <col min="9" max="9" width="13.140625" style="9" customWidth="1"/>
    <col min="10" max="10" width="22" customWidth="1"/>
    <col min="11" max="11" width="14.28515625" customWidth="1"/>
    <col min="12" max="12" width="13.42578125" customWidth="1"/>
    <col min="13" max="13" width="2.5703125" customWidth="1"/>
    <col min="15" max="15" width="13.5703125" customWidth="1"/>
    <col min="16" max="16" width="16.85546875" customWidth="1"/>
    <col min="17" max="17" width="20" customWidth="1"/>
  </cols>
  <sheetData>
    <row r="1" spans="1:12" ht="21" x14ac:dyDescent="0.35">
      <c r="A1" s="32" t="s">
        <v>19</v>
      </c>
    </row>
    <row r="2" spans="1:12" s="3" customFormat="1" x14ac:dyDescent="0.25">
      <c r="A2" s="4" t="s">
        <v>20</v>
      </c>
      <c r="C2" s="12"/>
      <c r="I2" s="9"/>
    </row>
    <row r="3" spans="1:12" x14ac:dyDescent="0.25">
      <c r="B3" s="5"/>
      <c r="D3" s="1"/>
      <c r="E3" s="2"/>
    </row>
    <row r="4" spans="1:12" x14ac:dyDescent="0.25">
      <c r="A4" s="21" t="s">
        <v>11</v>
      </c>
      <c r="B4" s="6"/>
      <c r="C4" s="14"/>
      <c r="D4" s="1"/>
      <c r="E4" s="2"/>
    </row>
    <row r="5" spans="1:12" ht="15.75" thickBot="1" x14ac:dyDescent="0.3">
      <c r="D5" s="1"/>
      <c r="E5" s="2"/>
    </row>
    <row r="6" spans="1:12" ht="15.75" thickBot="1" x14ac:dyDescent="0.3">
      <c r="C6" s="278" t="s">
        <v>24</v>
      </c>
      <c r="D6" s="279"/>
      <c r="E6" s="279"/>
      <c r="F6" s="279"/>
      <c r="G6" s="279"/>
      <c r="H6" s="279"/>
      <c r="I6" s="279"/>
      <c r="J6" s="279"/>
      <c r="K6" s="142"/>
    </row>
    <row r="7" spans="1:12" ht="15.75" thickBot="1" x14ac:dyDescent="0.3">
      <c r="C7" s="263" t="s">
        <v>42</v>
      </c>
      <c r="D7" s="264"/>
      <c r="E7" s="266" t="s">
        <v>43</v>
      </c>
      <c r="F7" s="266"/>
      <c r="G7" s="266"/>
      <c r="H7" s="266"/>
      <c r="I7" s="266"/>
      <c r="J7" s="266"/>
      <c r="K7" s="267"/>
    </row>
    <row r="8" spans="1:12" ht="44.25" customHeight="1" x14ac:dyDescent="0.25">
      <c r="A8" s="82" t="s">
        <v>9</v>
      </c>
      <c r="B8" s="83" t="s">
        <v>7</v>
      </c>
      <c r="C8" s="84" t="s">
        <v>2</v>
      </c>
      <c r="D8" s="137" t="s">
        <v>22</v>
      </c>
      <c r="E8" s="132" t="s">
        <v>6</v>
      </c>
      <c r="F8" s="57" t="s">
        <v>45</v>
      </c>
      <c r="G8" s="268" t="s">
        <v>21</v>
      </c>
      <c r="H8" s="269"/>
      <c r="I8" s="85" t="s">
        <v>8</v>
      </c>
      <c r="J8" s="57" t="s">
        <v>10</v>
      </c>
      <c r="K8" s="55" t="s">
        <v>1</v>
      </c>
    </row>
    <row r="9" spans="1:12" ht="6" customHeight="1" x14ac:dyDescent="0.25">
      <c r="A9" s="92"/>
      <c r="B9" s="24"/>
      <c r="C9" s="25"/>
      <c r="D9" s="148"/>
      <c r="E9" s="133"/>
      <c r="F9" s="26"/>
      <c r="G9" s="296"/>
      <c r="H9" s="297"/>
      <c r="I9" s="27"/>
      <c r="J9" s="26"/>
      <c r="K9" s="93"/>
    </row>
    <row r="10" spans="1:12" x14ac:dyDescent="0.25">
      <c r="A10" s="45" t="s">
        <v>4</v>
      </c>
      <c r="B10" s="221" t="s">
        <v>59</v>
      </c>
      <c r="C10" s="174">
        <v>4508.07</v>
      </c>
      <c r="D10" s="181">
        <f>C10*0.46471</f>
        <v>2094.9452096999999</v>
      </c>
      <c r="E10" s="155">
        <f t="shared" ref="E10" si="0">C10*1.275</f>
        <v>5747.7892499999989</v>
      </c>
      <c r="F10" s="182">
        <f>E10*0.46471</f>
        <v>2671.0551423674997</v>
      </c>
      <c r="G10" s="258">
        <f>F10/12</f>
        <v>222.58792853062496</v>
      </c>
      <c r="H10" s="259"/>
      <c r="I10" s="10">
        <v>1</v>
      </c>
      <c r="J10" s="72">
        <f t="shared" ref="J10" si="1">(E10+G10)*I10</f>
        <v>5970.3771785306235</v>
      </c>
      <c r="K10" s="37">
        <f t="shared" ref="K10" si="2">J10*12</f>
        <v>71644.526142367482</v>
      </c>
      <c r="L10" s="2"/>
    </row>
    <row r="11" spans="1:12" x14ac:dyDescent="0.25">
      <c r="A11" s="45"/>
      <c r="B11" s="222">
        <v>2024</v>
      </c>
      <c r="C11" s="174">
        <v>4508.07</v>
      </c>
      <c r="D11" s="181">
        <f>D10</f>
        <v>2094.9452096999999</v>
      </c>
      <c r="E11" s="155">
        <f t="shared" ref="E11" si="3">C11*1.275</f>
        <v>5747.7892499999989</v>
      </c>
      <c r="F11" s="182">
        <f>F10</f>
        <v>2671.0551423674997</v>
      </c>
      <c r="G11" s="258">
        <f>F11/12</f>
        <v>222.58792853062496</v>
      </c>
      <c r="H11" s="259"/>
      <c r="I11" s="10">
        <v>1</v>
      </c>
      <c r="J11" s="72">
        <f t="shared" ref="J11" si="4">(E11+G11)*I11</f>
        <v>5970.3771785306235</v>
      </c>
      <c r="K11" s="37">
        <f t="shared" ref="K11" si="5">J11*12</f>
        <v>71644.526142367482</v>
      </c>
      <c r="L11" s="2"/>
    </row>
    <row r="12" spans="1:12" x14ac:dyDescent="0.25">
      <c r="A12" s="43"/>
      <c r="B12" s="18">
        <v>2025</v>
      </c>
      <c r="C12" s="174">
        <v>4508.07</v>
      </c>
      <c r="D12" s="181">
        <f>C12*0.46471</f>
        <v>2094.9452096999999</v>
      </c>
      <c r="E12" s="155">
        <f t="shared" ref="E12:E13" si="6">C12*1.275</f>
        <v>5747.7892499999989</v>
      </c>
      <c r="F12" s="182">
        <f>E12*0.46471</f>
        <v>2671.0551423674997</v>
      </c>
      <c r="G12" s="258">
        <f>F12/12</f>
        <v>222.58792853062496</v>
      </c>
      <c r="H12" s="259"/>
      <c r="I12" s="10">
        <v>1</v>
      </c>
      <c r="J12" s="72">
        <f t="shared" ref="J12:J13" si="7">(E12+G12)*I12</f>
        <v>5970.3771785306235</v>
      </c>
      <c r="K12" s="37">
        <f t="shared" ref="K12:K13" si="8">J12*12</f>
        <v>71644.526142367482</v>
      </c>
    </row>
    <row r="13" spans="1:12" s="11" customFormat="1" ht="15" customHeight="1" x14ac:dyDescent="0.25">
      <c r="A13" s="43"/>
      <c r="B13" s="18">
        <v>2026</v>
      </c>
      <c r="C13" s="174">
        <v>4508.07</v>
      </c>
      <c r="D13" s="181">
        <f>C13*0.46471</f>
        <v>2094.9452096999999</v>
      </c>
      <c r="E13" s="155">
        <f t="shared" si="6"/>
        <v>5747.7892499999989</v>
      </c>
      <c r="F13" s="182">
        <f>E13*0.46471</f>
        <v>2671.0551423674997</v>
      </c>
      <c r="G13" s="258">
        <f t="shared" ref="G13" si="9">F13/12</f>
        <v>222.58792853062496</v>
      </c>
      <c r="H13" s="259"/>
      <c r="I13" s="10">
        <v>1</v>
      </c>
      <c r="J13" s="72">
        <f t="shared" si="7"/>
        <v>5970.3771785306235</v>
      </c>
      <c r="K13" s="37">
        <f t="shared" si="8"/>
        <v>71644.526142367482</v>
      </c>
    </row>
    <row r="14" spans="1:12" ht="7.5" customHeight="1" x14ac:dyDescent="0.25">
      <c r="A14" s="44"/>
      <c r="B14" s="19"/>
      <c r="C14" s="177"/>
      <c r="D14" s="178"/>
      <c r="E14" s="179"/>
      <c r="F14" s="177"/>
      <c r="G14" s="285"/>
      <c r="H14" s="286"/>
      <c r="I14" s="17"/>
      <c r="J14" s="73"/>
      <c r="K14" s="101"/>
    </row>
    <row r="15" spans="1:12" x14ac:dyDescent="0.25">
      <c r="A15" s="45" t="s">
        <v>5</v>
      </c>
      <c r="B15" s="221" t="s">
        <v>59</v>
      </c>
      <c r="C15" s="174">
        <v>4748.54</v>
      </c>
      <c r="D15" s="181">
        <f>C15*0.46471</f>
        <v>2206.6940233999999</v>
      </c>
      <c r="E15" s="155">
        <f t="shared" ref="E15" si="10">C15*1.275</f>
        <v>6054.3884999999991</v>
      </c>
      <c r="F15" s="182">
        <f>E15*0.46471</f>
        <v>2813.5348798349996</v>
      </c>
      <c r="G15" s="258">
        <f t="shared" ref="G15" si="11">F15/12</f>
        <v>234.46123998624998</v>
      </c>
      <c r="H15" s="259"/>
      <c r="I15" s="10">
        <v>1</v>
      </c>
      <c r="J15" s="72">
        <f t="shared" ref="J15:J16" si="12">(E15+G15)*I15</f>
        <v>6288.849739986249</v>
      </c>
      <c r="K15" s="37">
        <f t="shared" ref="K15:K16" si="13">J15*12</f>
        <v>75466.196879834984</v>
      </c>
    </row>
    <row r="16" spans="1:12" x14ac:dyDescent="0.25">
      <c r="A16" s="45"/>
      <c r="B16" s="222">
        <v>2024</v>
      </c>
      <c r="C16" s="174">
        <v>4748.54</v>
      </c>
      <c r="D16" s="181">
        <f>D15</f>
        <v>2206.6940233999999</v>
      </c>
      <c r="E16" s="155">
        <f t="shared" ref="E16" si="14">C16*1.275</f>
        <v>6054.3884999999991</v>
      </c>
      <c r="F16" s="182">
        <f>F15</f>
        <v>2813.5348798349996</v>
      </c>
      <c r="G16" s="258">
        <f t="shared" ref="G16" si="15">F16/12</f>
        <v>234.46123998624998</v>
      </c>
      <c r="H16" s="259"/>
      <c r="I16" s="10">
        <v>1</v>
      </c>
      <c r="J16" s="72">
        <f t="shared" si="12"/>
        <v>6288.849739986249</v>
      </c>
      <c r="K16" s="37">
        <f t="shared" si="13"/>
        <v>75466.196879834984</v>
      </c>
    </row>
    <row r="17" spans="1:15" s="23" customFormat="1" ht="15" customHeight="1" x14ac:dyDescent="0.25">
      <c r="A17" s="45"/>
      <c r="B17" s="18">
        <v>2025</v>
      </c>
      <c r="C17" s="174">
        <v>4748.54</v>
      </c>
      <c r="D17" s="181">
        <f t="shared" ref="D17:D18" si="16">C17*0.46471</f>
        <v>2206.6940233999999</v>
      </c>
      <c r="E17" s="155">
        <f t="shared" ref="E17:E18" si="17">C17*1.275</f>
        <v>6054.3884999999991</v>
      </c>
      <c r="F17" s="182">
        <f>E17*0.46471</f>
        <v>2813.5348798349996</v>
      </c>
      <c r="G17" s="258">
        <f t="shared" ref="G17:G18" si="18">F17/12</f>
        <v>234.46123998624998</v>
      </c>
      <c r="H17" s="259"/>
      <c r="I17" s="10">
        <v>1</v>
      </c>
      <c r="J17" s="72">
        <f t="shared" ref="J17:J18" si="19">(E17+G17)*I17</f>
        <v>6288.849739986249</v>
      </c>
      <c r="K17" s="37">
        <f t="shared" ref="K17:K18" si="20">J17*12</f>
        <v>75466.196879834984</v>
      </c>
      <c r="O17" s="13"/>
    </row>
    <row r="18" spans="1:15" x14ac:dyDescent="0.25">
      <c r="A18" s="45"/>
      <c r="B18" s="18">
        <v>2026</v>
      </c>
      <c r="C18" s="174">
        <v>4748.54</v>
      </c>
      <c r="D18" s="181">
        <f t="shared" si="16"/>
        <v>2206.6940233999999</v>
      </c>
      <c r="E18" s="155">
        <f t="shared" si="17"/>
        <v>6054.3884999999991</v>
      </c>
      <c r="F18" s="182">
        <f>E18*0.46471</f>
        <v>2813.5348798349996</v>
      </c>
      <c r="G18" s="258">
        <f t="shared" si="18"/>
        <v>234.46123998624998</v>
      </c>
      <c r="H18" s="259"/>
      <c r="I18" s="10">
        <v>1</v>
      </c>
      <c r="J18" s="72">
        <f t="shared" si="19"/>
        <v>6288.849739986249</v>
      </c>
      <c r="K18" s="37">
        <f t="shared" si="20"/>
        <v>75466.196879834984</v>
      </c>
    </row>
    <row r="19" spans="1:15" ht="7.5" customHeight="1" x14ac:dyDescent="0.25">
      <c r="A19" s="44"/>
      <c r="B19" s="19"/>
      <c r="C19" s="177"/>
      <c r="D19" s="178"/>
      <c r="E19" s="179"/>
      <c r="F19" s="177"/>
      <c r="G19" s="285"/>
      <c r="H19" s="286"/>
      <c r="I19" s="17"/>
      <c r="J19" s="73"/>
      <c r="K19" s="101"/>
    </row>
    <row r="20" spans="1:15" x14ac:dyDescent="0.25">
      <c r="A20" s="45" t="s">
        <v>14</v>
      </c>
      <c r="B20" s="221" t="s">
        <v>59</v>
      </c>
      <c r="C20" s="174">
        <v>5215.72</v>
      </c>
      <c r="D20" s="181">
        <f>C20*0.46471</f>
        <v>2423.7972412000004</v>
      </c>
      <c r="E20" s="155">
        <f t="shared" ref="E20" si="21">C20*1.275</f>
        <v>6650.0429999999997</v>
      </c>
      <c r="F20" s="182">
        <f>E20*0.46471</f>
        <v>3090.3414825300001</v>
      </c>
      <c r="G20" s="258">
        <f t="shared" ref="G20" si="22">F20/12</f>
        <v>257.52845687749999</v>
      </c>
      <c r="H20" s="259"/>
      <c r="I20" s="10">
        <v>1</v>
      </c>
      <c r="J20" s="72">
        <f t="shared" ref="J20:J21" si="23">(E20+G20)*I20</f>
        <v>6907.5714568774993</v>
      </c>
      <c r="K20" s="37">
        <f t="shared" ref="K20:K21" si="24">J20*12</f>
        <v>82890.857482529987</v>
      </c>
    </row>
    <row r="21" spans="1:15" x14ac:dyDescent="0.25">
      <c r="A21" s="45"/>
      <c r="B21" s="222">
        <v>2024</v>
      </c>
      <c r="C21" s="174">
        <v>5215.72</v>
      </c>
      <c r="D21" s="181">
        <f>D20</f>
        <v>2423.7972412000004</v>
      </c>
      <c r="E21" s="155">
        <f t="shared" ref="E21" si="25">C21*1.275</f>
        <v>6650.0429999999997</v>
      </c>
      <c r="F21" s="182">
        <f>F20</f>
        <v>3090.3414825300001</v>
      </c>
      <c r="G21" s="258">
        <f t="shared" ref="G21" si="26">F21/12</f>
        <v>257.52845687749999</v>
      </c>
      <c r="H21" s="259"/>
      <c r="I21" s="10">
        <v>1</v>
      </c>
      <c r="J21" s="72">
        <f t="shared" si="23"/>
        <v>6907.5714568774993</v>
      </c>
      <c r="K21" s="37">
        <f t="shared" si="24"/>
        <v>82890.857482529987</v>
      </c>
    </row>
    <row r="22" spans="1:15" x14ac:dyDescent="0.25">
      <c r="A22" s="45"/>
      <c r="B22" s="18">
        <v>2025</v>
      </c>
      <c r="C22" s="174">
        <v>5215.72</v>
      </c>
      <c r="D22" s="181">
        <f>C22*0.46471</f>
        <v>2423.7972412000004</v>
      </c>
      <c r="E22" s="155">
        <f t="shared" ref="E22:E23" si="27">C22*1.275</f>
        <v>6650.0429999999997</v>
      </c>
      <c r="F22" s="182">
        <f>E22*0.46471</f>
        <v>3090.3414825300001</v>
      </c>
      <c r="G22" s="258">
        <f t="shared" ref="G22:G23" si="28">F22/12</f>
        <v>257.52845687749999</v>
      </c>
      <c r="H22" s="259"/>
      <c r="I22" s="10">
        <v>1</v>
      </c>
      <c r="J22" s="72">
        <f t="shared" ref="J22:J23" si="29">(E22+G22)*I22</f>
        <v>6907.5714568774993</v>
      </c>
      <c r="K22" s="37">
        <f t="shared" ref="K22:K23" si="30">J22*12</f>
        <v>82890.857482529987</v>
      </c>
    </row>
    <row r="23" spans="1:15" x14ac:dyDescent="0.25">
      <c r="A23" s="172"/>
      <c r="B23" s="18">
        <v>2026</v>
      </c>
      <c r="C23" s="174">
        <v>5215.72</v>
      </c>
      <c r="D23" s="162">
        <f>C23*0.46471</f>
        <v>2423.7972412000004</v>
      </c>
      <c r="E23" s="193">
        <f t="shared" si="27"/>
        <v>6650.0429999999997</v>
      </c>
      <c r="F23" s="156">
        <f>E23*0.46471</f>
        <v>3090.3414825300001</v>
      </c>
      <c r="G23" s="258">
        <f t="shared" si="28"/>
        <v>257.52845687749999</v>
      </c>
      <c r="H23" s="259"/>
      <c r="I23" s="192">
        <v>1</v>
      </c>
      <c r="J23" s="191">
        <f t="shared" si="29"/>
        <v>6907.5714568774993</v>
      </c>
      <c r="K23" s="37">
        <f t="shared" si="30"/>
        <v>82890.857482529987</v>
      </c>
    </row>
    <row r="24" spans="1:15" ht="7.5" customHeight="1" x14ac:dyDescent="0.25">
      <c r="A24" s="44"/>
      <c r="B24" s="19"/>
      <c r="C24" s="177"/>
      <c r="D24" s="178"/>
      <c r="E24" s="179"/>
      <c r="F24" s="177"/>
      <c r="G24" s="285"/>
      <c r="H24" s="286"/>
      <c r="I24" s="17"/>
      <c r="J24" s="73"/>
      <c r="K24" s="101"/>
    </row>
    <row r="25" spans="1:15" x14ac:dyDescent="0.25">
      <c r="A25" s="45" t="s">
        <v>16</v>
      </c>
      <c r="B25" s="221" t="s">
        <v>59</v>
      </c>
      <c r="C25" s="174">
        <v>5861.53</v>
      </c>
      <c r="D25" s="181">
        <f>C25*0.46471</f>
        <v>2723.9116063000001</v>
      </c>
      <c r="E25" s="155">
        <f t="shared" ref="E25:E26" si="31">C25*1.275</f>
        <v>7473.4507499999991</v>
      </c>
      <c r="F25" s="182">
        <f>E25*0.46471</f>
        <v>3472.9872980324994</v>
      </c>
      <c r="G25" s="258">
        <f t="shared" ref="G25" si="32">F25/12</f>
        <v>289.41560816937493</v>
      </c>
      <c r="H25" s="259"/>
      <c r="I25" s="10">
        <v>1</v>
      </c>
      <c r="J25" s="72">
        <f t="shared" ref="J25:J26" si="33">(E25+G25)*I25</f>
        <v>7762.8663581693736</v>
      </c>
      <c r="K25" s="37">
        <f t="shared" ref="K25:K26" si="34">J25*12</f>
        <v>93154.396298032487</v>
      </c>
    </row>
    <row r="26" spans="1:15" x14ac:dyDescent="0.25">
      <c r="A26" s="45"/>
      <c r="B26" s="222">
        <v>2024</v>
      </c>
      <c r="C26" s="174">
        <v>5861.53</v>
      </c>
      <c r="D26" s="181">
        <f>D25</f>
        <v>2723.9116063000001</v>
      </c>
      <c r="E26" s="155">
        <f t="shared" si="31"/>
        <v>7473.4507499999991</v>
      </c>
      <c r="F26" s="182">
        <f>F25</f>
        <v>3472.9872980324994</v>
      </c>
      <c r="G26" s="258">
        <f t="shared" ref="G26" si="35">F26/12</f>
        <v>289.41560816937493</v>
      </c>
      <c r="H26" s="259"/>
      <c r="I26" s="10">
        <v>1</v>
      </c>
      <c r="J26" s="72">
        <f t="shared" si="33"/>
        <v>7762.8663581693736</v>
      </c>
      <c r="K26" s="37">
        <f t="shared" si="34"/>
        <v>93154.396298032487</v>
      </c>
    </row>
    <row r="27" spans="1:15" x14ac:dyDescent="0.25">
      <c r="A27" s="45"/>
      <c r="B27" s="18">
        <v>2025</v>
      </c>
      <c r="C27" s="174">
        <v>5861.53</v>
      </c>
      <c r="D27" s="181">
        <f>C27*0.46471</f>
        <v>2723.9116063000001</v>
      </c>
      <c r="E27" s="155">
        <f t="shared" ref="E27:E28" si="36">C27*1.275</f>
        <v>7473.4507499999991</v>
      </c>
      <c r="F27" s="182">
        <f>E27*0.46471</f>
        <v>3472.9872980324994</v>
      </c>
      <c r="G27" s="258">
        <f t="shared" ref="G27:G28" si="37">F27/12</f>
        <v>289.41560816937493</v>
      </c>
      <c r="H27" s="259"/>
      <c r="I27" s="10">
        <v>1</v>
      </c>
      <c r="J27" s="72">
        <f t="shared" ref="J27:J28" si="38">(E27+G27)*I27</f>
        <v>7762.8663581693736</v>
      </c>
      <c r="K27" s="37">
        <f t="shared" ref="K27:K28" si="39">J27*12</f>
        <v>93154.396298032487</v>
      </c>
    </row>
    <row r="28" spans="1:15" x14ac:dyDescent="0.25">
      <c r="A28" s="45"/>
      <c r="B28" s="18">
        <v>2026</v>
      </c>
      <c r="C28" s="174">
        <v>5861.53</v>
      </c>
      <c r="D28" s="162">
        <f>C28*0.46471</f>
        <v>2723.9116063000001</v>
      </c>
      <c r="E28" s="155">
        <f t="shared" si="36"/>
        <v>7473.4507499999991</v>
      </c>
      <c r="F28" s="156">
        <f>E28*0.46471</f>
        <v>3472.9872980324994</v>
      </c>
      <c r="G28" s="258">
        <f t="shared" si="37"/>
        <v>289.41560816937493</v>
      </c>
      <c r="H28" s="259"/>
      <c r="I28" s="10">
        <v>1</v>
      </c>
      <c r="J28" s="72">
        <f t="shared" si="38"/>
        <v>7762.8663581693736</v>
      </c>
      <c r="K28" s="37">
        <f t="shared" si="39"/>
        <v>93154.396298032487</v>
      </c>
    </row>
    <row r="29" spans="1:15" ht="7.5" customHeight="1" x14ac:dyDescent="0.25">
      <c r="A29" s="44"/>
      <c r="B29" s="19"/>
      <c r="C29" s="177"/>
      <c r="D29" s="178"/>
      <c r="E29" s="179"/>
      <c r="F29" s="177"/>
      <c r="G29" s="285"/>
      <c r="H29" s="286"/>
      <c r="I29" s="17"/>
      <c r="J29" s="73"/>
      <c r="K29" s="101"/>
    </row>
    <row r="30" spans="1:15" x14ac:dyDescent="0.25">
      <c r="A30" s="45" t="s">
        <v>52</v>
      </c>
      <c r="B30" s="221" t="s">
        <v>59</v>
      </c>
      <c r="C30" s="174">
        <v>6037.38</v>
      </c>
      <c r="D30" s="181">
        <f>C30*0.46471</f>
        <v>2805.6308598000001</v>
      </c>
      <c r="E30" s="155">
        <f t="shared" ref="E30:E33" si="40">C30*1.275</f>
        <v>7697.6594999999998</v>
      </c>
      <c r="F30" s="182">
        <f>E30*0.46471</f>
        <v>3577.179346245</v>
      </c>
      <c r="G30" s="258">
        <f t="shared" ref="G30:G33" si="41">F30/12</f>
        <v>298.09827885375</v>
      </c>
      <c r="H30" s="259"/>
      <c r="I30" s="10">
        <v>1</v>
      </c>
      <c r="J30" s="72">
        <f t="shared" ref="J30:J33" si="42">(E30+G30)*I30</f>
        <v>7995.7577788537501</v>
      </c>
      <c r="K30" s="37">
        <f t="shared" ref="K30:K33" si="43">J30*12</f>
        <v>95949.093346245005</v>
      </c>
    </row>
    <row r="31" spans="1:15" x14ac:dyDescent="0.25">
      <c r="A31" s="45"/>
      <c r="B31" s="222">
        <v>2024</v>
      </c>
      <c r="C31" s="174">
        <v>6037.38</v>
      </c>
      <c r="D31" s="181">
        <f>D30</f>
        <v>2805.6308598000001</v>
      </c>
      <c r="E31" s="155">
        <f t="shared" si="40"/>
        <v>7697.6594999999998</v>
      </c>
      <c r="F31" s="182">
        <f>F30</f>
        <v>3577.179346245</v>
      </c>
      <c r="G31" s="258">
        <f t="shared" si="41"/>
        <v>298.09827885375</v>
      </c>
      <c r="H31" s="259"/>
      <c r="I31" s="10">
        <v>1</v>
      </c>
      <c r="J31" s="72">
        <f>(E31+G31)*I31</f>
        <v>7995.7577788537501</v>
      </c>
      <c r="K31" s="37">
        <f t="shared" si="43"/>
        <v>95949.093346245005</v>
      </c>
    </row>
    <row r="32" spans="1:15" x14ac:dyDescent="0.25">
      <c r="A32" s="45"/>
      <c r="B32" s="18">
        <v>2025</v>
      </c>
      <c r="C32" s="174">
        <v>6037.38</v>
      </c>
      <c r="D32" s="181">
        <f>C32*0.46471</f>
        <v>2805.6308598000001</v>
      </c>
      <c r="E32" s="155">
        <f t="shared" si="40"/>
        <v>7697.6594999999998</v>
      </c>
      <c r="F32" s="182">
        <f>E32*0.46471</f>
        <v>3577.179346245</v>
      </c>
      <c r="G32" s="258">
        <f t="shared" si="41"/>
        <v>298.09827885375</v>
      </c>
      <c r="H32" s="259"/>
      <c r="I32" s="10">
        <v>1</v>
      </c>
      <c r="J32" s="72">
        <f t="shared" si="42"/>
        <v>7995.7577788537501</v>
      </c>
      <c r="K32" s="37">
        <f t="shared" si="43"/>
        <v>95949.093346245005</v>
      </c>
    </row>
    <row r="33" spans="1:14" ht="15.75" thickBot="1" x14ac:dyDescent="0.3">
      <c r="A33" s="46"/>
      <c r="B33" s="252">
        <v>2026</v>
      </c>
      <c r="C33" s="183">
        <v>6037.38</v>
      </c>
      <c r="D33" s="194">
        <f>C33*0.46471</f>
        <v>2805.6308598000001</v>
      </c>
      <c r="E33" s="163">
        <f t="shared" si="40"/>
        <v>7697.6594999999998</v>
      </c>
      <c r="F33" s="164">
        <f>E33*0.46471</f>
        <v>3577.179346245</v>
      </c>
      <c r="G33" s="287">
        <f t="shared" si="41"/>
        <v>298.09827885375</v>
      </c>
      <c r="H33" s="288"/>
      <c r="I33" s="47">
        <v>1</v>
      </c>
      <c r="J33" s="88">
        <f t="shared" si="42"/>
        <v>7995.7577788537501</v>
      </c>
      <c r="K33" s="40">
        <f t="shared" si="43"/>
        <v>95949.093346245005</v>
      </c>
    </row>
    <row r="34" spans="1:14" x14ac:dyDescent="0.25">
      <c r="A34" s="227"/>
      <c r="B34" s="228"/>
      <c r="C34" s="229"/>
      <c r="D34" s="230"/>
      <c r="E34" s="231"/>
      <c r="F34" s="230"/>
      <c r="G34" s="232"/>
      <c r="H34" s="232"/>
      <c r="I34" s="233"/>
      <c r="J34" s="235"/>
      <c r="K34" s="234"/>
    </row>
    <row r="35" spans="1:14" ht="15.75" thickBot="1" x14ac:dyDescent="0.3"/>
    <row r="36" spans="1:14" ht="15.75" thickBot="1" x14ac:dyDescent="0.3">
      <c r="C36" s="278" t="s">
        <v>30</v>
      </c>
      <c r="D36" s="279"/>
      <c r="E36" s="279"/>
      <c r="F36" s="61">
        <v>1</v>
      </c>
      <c r="G36" s="298"/>
      <c r="H36" s="106" t="s">
        <v>38</v>
      </c>
      <c r="I36" s="107"/>
      <c r="J36" s="107"/>
      <c r="K36" s="108"/>
    </row>
    <row r="37" spans="1:14" ht="60" x14ac:dyDescent="0.25">
      <c r="A37" s="82" t="s">
        <v>9</v>
      </c>
      <c r="B37" s="83" t="s">
        <v>7</v>
      </c>
      <c r="C37" s="54" t="s">
        <v>6</v>
      </c>
      <c r="D37" s="52" t="s">
        <v>22</v>
      </c>
      <c r="E37" s="57" t="s">
        <v>21</v>
      </c>
      <c r="F37" s="55" t="s">
        <v>10</v>
      </c>
      <c r="G37" s="299"/>
      <c r="H37" s="96" t="s">
        <v>36</v>
      </c>
      <c r="I37" s="57" t="s">
        <v>6</v>
      </c>
      <c r="J37" s="57" t="s">
        <v>21</v>
      </c>
      <c r="K37" s="55" t="s">
        <v>39</v>
      </c>
    </row>
    <row r="38" spans="1:14" ht="7.5" customHeight="1" x14ac:dyDescent="0.25">
      <c r="A38" s="92"/>
      <c r="B38" s="24"/>
      <c r="C38" s="59"/>
      <c r="D38" s="33"/>
      <c r="E38" s="58"/>
      <c r="F38" s="60"/>
      <c r="G38" s="299"/>
      <c r="H38" s="97"/>
      <c r="I38" s="33"/>
      <c r="J38" s="33"/>
      <c r="K38" s="98"/>
    </row>
    <row r="39" spans="1:14" x14ac:dyDescent="0.25">
      <c r="A39" s="45" t="s">
        <v>4</v>
      </c>
      <c r="B39" s="221" t="s">
        <v>59</v>
      </c>
      <c r="C39" s="36">
        <f>E10/100%*$F$36</f>
        <v>5747.7892499999989</v>
      </c>
      <c r="D39" s="182">
        <f>C39*0.46471</f>
        <v>2671.0551423674997</v>
      </c>
      <c r="E39" s="209">
        <f t="shared" ref="E39:E47" si="44">D39/12</f>
        <v>222.58792853062496</v>
      </c>
      <c r="F39" s="74">
        <f>(E10+G10)*$F$36</f>
        <v>5970.3771785306235</v>
      </c>
      <c r="G39" s="299"/>
      <c r="H39" s="109">
        <v>1</v>
      </c>
      <c r="I39" s="8">
        <f t="shared" ref="I39:I42" si="45">C39*H39</f>
        <v>5747.7892499999989</v>
      </c>
      <c r="J39" s="156">
        <f t="shared" ref="J39:J42" si="46">E39*H39</f>
        <v>222.58792853062496</v>
      </c>
      <c r="K39" s="74">
        <f>(I39+J39)</f>
        <v>5970.3771785306235</v>
      </c>
      <c r="L39" s="2"/>
      <c r="N39" s="2"/>
    </row>
    <row r="40" spans="1:14" x14ac:dyDescent="0.25">
      <c r="A40" s="45"/>
      <c r="B40" s="222">
        <v>2024</v>
      </c>
      <c r="C40" s="36">
        <f>E11/100%*$F$36</f>
        <v>5747.7892499999989</v>
      </c>
      <c r="D40" s="182">
        <f>D39</f>
        <v>2671.0551423674997</v>
      </c>
      <c r="E40" s="209">
        <f t="shared" ref="E40" si="47">D40/12</f>
        <v>222.58792853062496</v>
      </c>
      <c r="F40" s="74">
        <f>(E11+G11)*$F$36</f>
        <v>5970.3771785306235</v>
      </c>
      <c r="G40" s="299"/>
      <c r="H40" s="109">
        <v>1</v>
      </c>
      <c r="I40" s="8">
        <f t="shared" ref="I40" si="48">C40*H40</f>
        <v>5747.7892499999989</v>
      </c>
      <c r="J40" s="156">
        <f t="shared" ref="J40" si="49">E40*H40</f>
        <v>222.58792853062496</v>
      </c>
      <c r="K40" s="74">
        <f>(I40+J40)</f>
        <v>5970.3771785306235</v>
      </c>
      <c r="L40" s="2"/>
      <c r="N40" s="2"/>
    </row>
    <row r="41" spans="1:14" x14ac:dyDescent="0.25">
      <c r="A41" s="43"/>
      <c r="B41" s="18">
        <v>2025</v>
      </c>
      <c r="C41" s="36">
        <f>E12/100%*$F$36</f>
        <v>5747.7892499999989</v>
      </c>
      <c r="D41" s="182">
        <f>C41*0.46471</f>
        <v>2671.0551423674997</v>
      </c>
      <c r="E41" s="165">
        <f t="shared" si="44"/>
        <v>222.58792853062496</v>
      </c>
      <c r="F41" s="74">
        <f>(E12+G12)*$F$36</f>
        <v>5970.3771785306235</v>
      </c>
      <c r="G41" s="299"/>
      <c r="H41" s="109">
        <v>1</v>
      </c>
      <c r="I41" s="8">
        <f t="shared" si="45"/>
        <v>5747.7892499999989</v>
      </c>
      <c r="J41" s="156">
        <f t="shared" si="46"/>
        <v>222.58792853062496</v>
      </c>
      <c r="K41" s="74">
        <f>(I41+J41)</f>
        <v>5970.3771785306235</v>
      </c>
      <c r="N41" s="2"/>
    </row>
    <row r="42" spans="1:14" x14ac:dyDescent="0.25">
      <c r="A42" s="43"/>
      <c r="B42" s="18">
        <v>2026</v>
      </c>
      <c r="C42" s="36">
        <f>E13/100%*$F$36</f>
        <v>5747.7892499999989</v>
      </c>
      <c r="D42" s="182">
        <f>C42*0.46471</f>
        <v>2671.0551423674997</v>
      </c>
      <c r="E42" s="165">
        <f t="shared" si="44"/>
        <v>222.58792853062496</v>
      </c>
      <c r="F42" s="74">
        <f>(E13+G13)*$F$36</f>
        <v>5970.3771785306235</v>
      </c>
      <c r="G42" s="299"/>
      <c r="H42" s="109">
        <v>1</v>
      </c>
      <c r="I42" s="8">
        <f t="shared" si="45"/>
        <v>5747.7892499999989</v>
      </c>
      <c r="J42" s="156">
        <f t="shared" si="46"/>
        <v>222.58792853062496</v>
      </c>
      <c r="K42" s="74">
        <f>(I42+J42)</f>
        <v>5970.3771785306235</v>
      </c>
    </row>
    <row r="43" spans="1:14" ht="7.5" customHeight="1" x14ac:dyDescent="0.25">
      <c r="A43" s="44"/>
      <c r="B43" s="19"/>
      <c r="C43" s="59"/>
      <c r="D43" s="177"/>
      <c r="E43" s="166"/>
      <c r="F43" s="75"/>
      <c r="G43" s="299"/>
      <c r="H43" s="97"/>
      <c r="I43" s="33"/>
      <c r="J43" s="160"/>
      <c r="K43" s="99"/>
      <c r="L43" s="1"/>
    </row>
    <row r="44" spans="1:14" x14ac:dyDescent="0.25">
      <c r="A44" s="45" t="s">
        <v>5</v>
      </c>
      <c r="B44" s="221" t="s">
        <v>59</v>
      </c>
      <c r="C44" s="36">
        <f>E15/100%*$F$36</f>
        <v>6054.3884999999991</v>
      </c>
      <c r="D44" s="182">
        <f>C44*0.46471</f>
        <v>2813.5348798349996</v>
      </c>
      <c r="E44" s="209">
        <f t="shared" si="44"/>
        <v>234.46123998624998</v>
      </c>
      <c r="F44" s="74">
        <f>(E15+G15)*$F$36</f>
        <v>6288.849739986249</v>
      </c>
      <c r="G44" s="299"/>
      <c r="H44" s="109">
        <v>1</v>
      </c>
      <c r="I44" s="8">
        <f t="shared" ref="I44:I47" si="50">C44*H44</f>
        <v>6054.3884999999991</v>
      </c>
      <c r="J44" s="156">
        <f t="shared" ref="J44:J47" si="51">E44*H44</f>
        <v>234.46123998624998</v>
      </c>
      <c r="K44" s="74">
        <f t="shared" ref="K44:K47" si="52">(I44+J44)</f>
        <v>6288.849739986249</v>
      </c>
    </row>
    <row r="45" spans="1:14" x14ac:dyDescent="0.25">
      <c r="A45" s="45"/>
      <c r="B45" s="222">
        <v>2024</v>
      </c>
      <c r="C45" s="36">
        <f>E16/100%*$F$36</f>
        <v>6054.3884999999991</v>
      </c>
      <c r="D45" s="182">
        <f>D44</f>
        <v>2813.5348798349996</v>
      </c>
      <c r="E45" s="209">
        <f t="shared" ref="E45" si="53">D45/12</f>
        <v>234.46123998624998</v>
      </c>
      <c r="F45" s="74">
        <f>(E16+G16)*$F$36</f>
        <v>6288.849739986249</v>
      </c>
      <c r="G45" s="299"/>
      <c r="H45" s="109">
        <v>1</v>
      </c>
      <c r="I45" s="8">
        <f t="shared" ref="I45" si="54">C45*H45</f>
        <v>6054.3884999999991</v>
      </c>
      <c r="J45" s="156">
        <f t="shared" ref="J45" si="55">E45*H45</f>
        <v>234.46123998624998</v>
      </c>
      <c r="K45" s="74">
        <f t="shared" ref="K45" si="56">(I45+J45)</f>
        <v>6288.849739986249</v>
      </c>
    </row>
    <row r="46" spans="1:14" x14ac:dyDescent="0.25">
      <c r="A46" s="45"/>
      <c r="B46" s="18">
        <v>2025</v>
      </c>
      <c r="C46" s="36">
        <f>E17/100%*$F$36</f>
        <v>6054.3884999999991</v>
      </c>
      <c r="D46" s="182">
        <f>C46*0.46471</f>
        <v>2813.5348798349996</v>
      </c>
      <c r="E46" s="165">
        <f t="shared" si="44"/>
        <v>234.46123998624998</v>
      </c>
      <c r="F46" s="74">
        <f>(E17+G17)*$F$36</f>
        <v>6288.849739986249</v>
      </c>
      <c r="G46" s="299"/>
      <c r="H46" s="109">
        <v>1</v>
      </c>
      <c r="I46" s="8">
        <f t="shared" si="50"/>
        <v>6054.3884999999991</v>
      </c>
      <c r="J46" s="156">
        <f t="shared" si="51"/>
        <v>234.46123998624998</v>
      </c>
      <c r="K46" s="74">
        <f t="shared" si="52"/>
        <v>6288.849739986249</v>
      </c>
    </row>
    <row r="47" spans="1:14" x14ac:dyDescent="0.25">
      <c r="A47" s="45"/>
      <c r="B47" s="18">
        <v>2026</v>
      </c>
      <c r="C47" s="36">
        <f>E18/100%*$F$36</f>
        <v>6054.3884999999991</v>
      </c>
      <c r="D47" s="182">
        <f>C47*0.46471</f>
        <v>2813.5348798349996</v>
      </c>
      <c r="E47" s="156">
        <f t="shared" si="44"/>
        <v>234.46123998624998</v>
      </c>
      <c r="F47" s="74">
        <f>(E18+G18)*$F$36</f>
        <v>6288.849739986249</v>
      </c>
      <c r="G47" s="299"/>
      <c r="H47" s="109">
        <v>1</v>
      </c>
      <c r="I47" s="8">
        <f t="shared" si="50"/>
        <v>6054.3884999999991</v>
      </c>
      <c r="J47" s="156">
        <f t="shared" si="51"/>
        <v>234.46123998624998</v>
      </c>
      <c r="K47" s="74">
        <f t="shared" si="52"/>
        <v>6288.849739986249</v>
      </c>
    </row>
    <row r="48" spans="1:14" ht="7.5" customHeight="1" x14ac:dyDescent="0.25">
      <c r="A48" s="44"/>
      <c r="B48" s="19"/>
      <c r="C48" s="89"/>
      <c r="D48" s="177"/>
      <c r="E48" s="201"/>
      <c r="F48" s="87"/>
      <c r="G48" s="299"/>
      <c r="H48" s="89"/>
      <c r="I48" s="15"/>
      <c r="J48" s="177"/>
      <c r="K48" s="87"/>
    </row>
    <row r="49" spans="1:11" x14ac:dyDescent="0.25">
      <c r="A49" s="45" t="s">
        <v>14</v>
      </c>
      <c r="B49" s="221" t="s">
        <v>59</v>
      </c>
      <c r="C49" s="36">
        <f>E20/100%*$F$36</f>
        <v>6650.0429999999997</v>
      </c>
      <c r="D49" s="182">
        <f>C49*0.46471</f>
        <v>3090.3414825300001</v>
      </c>
      <c r="E49" s="209">
        <f t="shared" ref="E49:E52" si="57">D49/12</f>
        <v>257.52845687749999</v>
      </c>
      <c r="F49" s="74">
        <f>(E20+G20)*$F$36</f>
        <v>6907.5714568774993</v>
      </c>
      <c r="G49" s="299"/>
      <c r="H49" s="109">
        <v>1</v>
      </c>
      <c r="I49" s="8">
        <f t="shared" ref="I49:I52" si="58">C49*H49</f>
        <v>6650.0429999999997</v>
      </c>
      <c r="J49" s="156">
        <f t="shared" ref="J49:J52" si="59">E49*H49</f>
        <v>257.52845687749999</v>
      </c>
      <c r="K49" s="74">
        <f t="shared" ref="K49:K52" si="60">(I49+J49)</f>
        <v>6907.5714568774993</v>
      </c>
    </row>
    <row r="50" spans="1:11" x14ac:dyDescent="0.25">
      <c r="A50" s="45"/>
      <c r="B50" s="222">
        <v>2024</v>
      </c>
      <c r="C50" s="36">
        <f>E21/100%*$F$36</f>
        <v>6650.0429999999997</v>
      </c>
      <c r="D50" s="182">
        <f>D49</f>
        <v>3090.3414825300001</v>
      </c>
      <c r="E50" s="209">
        <f t="shared" ref="E50" si="61">D50/12</f>
        <v>257.52845687749999</v>
      </c>
      <c r="F50" s="74">
        <f>(E21+G21)*$F$36</f>
        <v>6907.5714568774993</v>
      </c>
      <c r="G50" s="299"/>
      <c r="H50" s="109">
        <v>1</v>
      </c>
      <c r="I50" s="8">
        <f t="shared" ref="I50" si="62">C50*H50</f>
        <v>6650.0429999999997</v>
      </c>
      <c r="J50" s="156">
        <f t="shared" ref="J50" si="63">E50*H50</f>
        <v>257.52845687749999</v>
      </c>
      <c r="K50" s="74">
        <f t="shared" ref="K50" si="64">(I50+J50)</f>
        <v>6907.5714568774993</v>
      </c>
    </row>
    <row r="51" spans="1:11" x14ac:dyDescent="0.25">
      <c r="A51" s="45"/>
      <c r="B51" s="18">
        <v>2025</v>
      </c>
      <c r="C51" s="36">
        <f>E22/100%*$F$36</f>
        <v>6650.0429999999997</v>
      </c>
      <c r="D51" s="182">
        <f>C51*0.46471</f>
        <v>3090.3414825300001</v>
      </c>
      <c r="E51" s="165">
        <f t="shared" si="57"/>
        <v>257.52845687749999</v>
      </c>
      <c r="F51" s="74">
        <f>(E22+G22)*$F$36</f>
        <v>6907.5714568774993</v>
      </c>
      <c r="G51" s="299"/>
      <c r="H51" s="109">
        <v>1</v>
      </c>
      <c r="I51" s="8">
        <f t="shared" si="58"/>
        <v>6650.0429999999997</v>
      </c>
      <c r="J51" s="156">
        <f t="shared" si="59"/>
        <v>257.52845687749999</v>
      </c>
      <c r="K51" s="74">
        <f t="shared" si="60"/>
        <v>6907.5714568774993</v>
      </c>
    </row>
    <row r="52" spans="1:11" x14ac:dyDescent="0.25">
      <c r="A52" s="45"/>
      <c r="B52" s="18">
        <v>2026</v>
      </c>
      <c r="C52" s="195">
        <f>E23/100%*$F$36</f>
        <v>6650.0429999999997</v>
      </c>
      <c r="D52" s="156">
        <f>C52*0.46471</f>
        <v>3090.3414825300001</v>
      </c>
      <c r="E52" s="156">
        <f t="shared" si="57"/>
        <v>257.52845687749999</v>
      </c>
      <c r="F52" s="74">
        <f>(E23+G23)*$F$36</f>
        <v>6907.5714568774993</v>
      </c>
      <c r="G52" s="300"/>
      <c r="H52" s="109">
        <v>1</v>
      </c>
      <c r="I52" s="171">
        <f t="shared" si="58"/>
        <v>6650.0429999999997</v>
      </c>
      <c r="J52" s="156">
        <f t="shared" si="59"/>
        <v>257.52845687749999</v>
      </c>
      <c r="K52" s="170">
        <f t="shared" si="60"/>
        <v>6907.5714568774993</v>
      </c>
    </row>
    <row r="53" spans="1:11" ht="7.5" customHeight="1" x14ac:dyDescent="0.25">
      <c r="A53" s="92"/>
      <c r="B53" s="24"/>
      <c r="C53" s="59"/>
      <c r="D53" s="160"/>
      <c r="E53" s="166"/>
      <c r="F53" s="60"/>
      <c r="G53" s="115"/>
      <c r="H53" s="97"/>
      <c r="I53" s="33"/>
      <c r="J53" s="160"/>
      <c r="K53" s="98"/>
    </row>
    <row r="54" spans="1:11" x14ac:dyDescent="0.25">
      <c r="A54" s="45" t="s">
        <v>16</v>
      </c>
      <c r="B54" s="221" t="s">
        <v>59</v>
      </c>
      <c r="C54" s="36">
        <f>E25/100%*$F$36</f>
        <v>7473.4507499999991</v>
      </c>
      <c r="D54" s="182">
        <f>C54*0.46471</f>
        <v>3472.9872980324994</v>
      </c>
      <c r="E54" s="209">
        <f t="shared" ref="E54:E57" si="65">D54/12</f>
        <v>289.41560816937493</v>
      </c>
      <c r="F54" s="74">
        <f>(E25+G25)*$F$36</f>
        <v>7762.8663581693736</v>
      </c>
      <c r="G54" s="115"/>
      <c r="H54" s="109">
        <v>1</v>
      </c>
      <c r="I54" s="8">
        <f>C54*H54</f>
        <v>7473.4507499999991</v>
      </c>
      <c r="J54" s="156">
        <f t="shared" ref="J54:J57" si="66">E54*H54</f>
        <v>289.41560816937493</v>
      </c>
      <c r="K54" s="74">
        <f>(I54+J54)</f>
        <v>7762.8663581693736</v>
      </c>
    </row>
    <row r="55" spans="1:11" x14ac:dyDescent="0.25">
      <c r="A55" s="45"/>
      <c r="B55" s="222">
        <v>2024</v>
      </c>
      <c r="C55" s="36">
        <f>E26/100%*$F$36</f>
        <v>7473.4507499999991</v>
      </c>
      <c r="D55" s="182">
        <f>D54</f>
        <v>3472.9872980324994</v>
      </c>
      <c r="E55" s="209">
        <f t="shared" ref="E55" si="67">D55/12</f>
        <v>289.41560816937493</v>
      </c>
      <c r="F55" s="74">
        <f>(E26+G26)*$F$36</f>
        <v>7762.8663581693736</v>
      </c>
      <c r="G55" s="115"/>
      <c r="H55" s="109">
        <v>1</v>
      </c>
      <c r="I55" s="8">
        <f>C55*H55</f>
        <v>7473.4507499999991</v>
      </c>
      <c r="J55" s="156">
        <f t="shared" ref="J55" si="68">E55*H55</f>
        <v>289.41560816937493</v>
      </c>
      <c r="K55" s="74">
        <f>(I55+J55)</f>
        <v>7762.8663581693736</v>
      </c>
    </row>
    <row r="56" spans="1:11" x14ac:dyDescent="0.25">
      <c r="A56" s="43"/>
      <c r="B56" s="18">
        <v>2025</v>
      </c>
      <c r="C56" s="36">
        <f>E27/100%*$F$36</f>
        <v>7473.4507499999991</v>
      </c>
      <c r="D56" s="182">
        <f>C56*0.46471</f>
        <v>3472.9872980324994</v>
      </c>
      <c r="E56" s="165">
        <f t="shared" si="65"/>
        <v>289.41560816937493</v>
      </c>
      <c r="F56" s="74">
        <f>(E27+G27)*$F$36</f>
        <v>7762.8663581693736</v>
      </c>
      <c r="G56" s="115"/>
      <c r="H56" s="109">
        <v>1</v>
      </c>
      <c r="I56" s="8">
        <f>C56*H56</f>
        <v>7473.4507499999991</v>
      </c>
      <c r="J56" s="156">
        <f t="shared" si="66"/>
        <v>289.41560816937493</v>
      </c>
      <c r="K56" s="74">
        <f>(I56+J56)</f>
        <v>7762.8663581693736</v>
      </c>
    </row>
    <row r="57" spans="1:11" x14ac:dyDescent="0.25">
      <c r="A57" s="43"/>
      <c r="B57" s="18">
        <v>2026</v>
      </c>
      <c r="C57" s="36">
        <f>E28/100%*$F$36</f>
        <v>7473.4507499999991</v>
      </c>
      <c r="D57" s="182">
        <f>C57*0.46471</f>
        <v>3472.9872980324994</v>
      </c>
      <c r="E57" s="165">
        <f t="shared" si="65"/>
        <v>289.41560816937493</v>
      </c>
      <c r="F57" s="74">
        <f>(E28+G28)*$F$36</f>
        <v>7762.8663581693736</v>
      </c>
      <c r="G57" s="115"/>
      <c r="H57" s="109">
        <v>1</v>
      </c>
      <c r="I57" s="8">
        <f>C57*H57</f>
        <v>7473.4507499999991</v>
      </c>
      <c r="J57" s="156">
        <f t="shared" si="66"/>
        <v>289.41560816937493</v>
      </c>
      <c r="K57" s="74">
        <f>(I57+J57)</f>
        <v>7762.8663581693736</v>
      </c>
    </row>
    <row r="58" spans="1:11" ht="7.5" customHeight="1" x14ac:dyDescent="0.25">
      <c r="A58" s="236"/>
      <c r="B58" s="237"/>
      <c r="C58" s="238"/>
      <c r="D58" s="239"/>
      <c r="E58" s="240"/>
      <c r="F58" s="241"/>
      <c r="G58" s="115"/>
      <c r="H58" s="242"/>
      <c r="I58" s="243"/>
      <c r="J58" s="239"/>
      <c r="K58" s="244"/>
    </row>
    <row r="59" spans="1:11" x14ac:dyDescent="0.25">
      <c r="A59" s="45" t="s">
        <v>52</v>
      </c>
      <c r="B59" s="221" t="s">
        <v>59</v>
      </c>
      <c r="C59" s="36">
        <f>E30/100%*$F$36</f>
        <v>7697.6594999999998</v>
      </c>
      <c r="D59" s="182">
        <f>C59*0.46471</f>
        <v>3577.179346245</v>
      </c>
      <c r="E59" s="209">
        <f>D59/12</f>
        <v>298.09827885375</v>
      </c>
      <c r="F59" s="74">
        <f>(E30+G30)*$F$36</f>
        <v>7995.7577788537501</v>
      </c>
      <c r="G59" s="115"/>
      <c r="H59" s="109">
        <v>1</v>
      </c>
      <c r="I59" s="8">
        <f>C59*H59</f>
        <v>7697.6594999999998</v>
      </c>
      <c r="J59" s="156">
        <f t="shared" ref="J59:J62" si="69">E59*H59</f>
        <v>298.09827885375</v>
      </c>
      <c r="K59" s="74">
        <f>(I59+J59)</f>
        <v>7995.7577788537501</v>
      </c>
    </row>
    <row r="60" spans="1:11" x14ac:dyDescent="0.25">
      <c r="A60" s="45"/>
      <c r="B60" s="222">
        <v>2024</v>
      </c>
      <c r="C60" s="36">
        <f>E31/100%*$F$36</f>
        <v>7697.6594999999998</v>
      </c>
      <c r="D60" s="182">
        <f>D59</f>
        <v>3577.179346245</v>
      </c>
      <c r="E60" s="209">
        <f t="shared" ref="E60:E62" si="70">D60/12</f>
        <v>298.09827885375</v>
      </c>
      <c r="F60" s="74">
        <f>(E31+G31)*$F$36</f>
        <v>7995.7577788537501</v>
      </c>
      <c r="G60" s="115"/>
      <c r="H60" s="109">
        <v>1</v>
      </c>
      <c r="I60" s="8">
        <f>C60*H60</f>
        <v>7697.6594999999998</v>
      </c>
      <c r="J60" s="156">
        <f t="shared" si="69"/>
        <v>298.09827885375</v>
      </c>
      <c r="K60" s="74">
        <f>(I60+J60)</f>
        <v>7995.7577788537501</v>
      </c>
    </row>
    <row r="61" spans="1:11" x14ac:dyDescent="0.25">
      <c r="A61" s="43"/>
      <c r="B61" s="18">
        <v>2025</v>
      </c>
      <c r="C61" s="36">
        <f>E32/100%*$F$36</f>
        <v>7697.6594999999998</v>
      </c>
      <c r="D61" s="182">
        <f>C61*0.46471</f>
        <v>3577.179346245</v>
      </c>
      <c r="E61" s="165">
        <f t="shared" si="70"/>
        <v>298.09827885375</v>
      </c>
      <c r="F61" s="74">
        <f>(E32+G32)*$F$36</f>
        <v>7995.7577788537501</v>
      </c>
      <c r="G61" s="115"/>
      <c r="H61" s="109">
        <v>1</v>
      </c>
      <c r="I61" s="8">
        <f>C61*H61</f>
        <v>7697.6594999999998</v>
      </c>
      <c r="J61" s="156">
        <f t="shared" si="69"/>
        <v>298.09827885375</v>
      </c>
      <c r="K61" s="74">
        <f>(I61+J61)</f>
        <v>7995.7577788537501</v>
      </c>
    </row>
    <row r="62" spans="1:11" ht="15.75" thickBot="1" x14ac:dyDescent="0.3">
      <c r="A62" s="150"/>
      <c r="B62" s="252">
        <v>2026</v>
      </c>
      <c r="C62" s="38">
        <f>E33/100%*$F$36</f>
        <v>7697.6594999999998</v>
      </c>
      <c r="D62" s="173">
        <f>C62*0.46471</f>
        <v>3577.179346245</v>
      </c>
      <c r="E62" s="180">
        <f t="shared" si="70"/>
        <v>298.09827885375</v>
      </c>
      <c r="F62" s="76">
        <f>(E33+G33)*$F$36</f>
        <v>7995.7577788537501</v>
      </c>
      <c r="G62" s="196"/>
      <c r="H62" s="110">
        <v>1</v>
      </c>
      <c r="I62" s="39">
        <f>C62*H62</f>
        <v>7697.6594999999998</v>
      </c>
      <c r="J62" s="164">
        <f t="shared" si="69"/>
        <v>298.09827885375</v>
      </c>
      <c r="K62" s="76">
        <f>(I62+J62)</f>
        <v>7995.7577788537501</v>
      </c>
    </row>
  </sheetData>
  <mergeCells count="31">
    <mergeCell ref="C6:J6"/>
    <mergeCell ref="C36:E36"/>
    <mergeCell ref="G19:H19"/>
    <mergeCell ref="G20:H20"/>
    <mergeCell ref="G17:H17"/>
    <mergeCell ref="G18:H18"/>
    <mergeCell ref="G22:H22"/>
    <mergeCell ref="G23:H23"/>
    <mergeCell ref="G36:G52"/>
    <mergeCell ref="G8:H8"/>
    <mergeCell ref="G9:H9"/>
    <mergeCell ref="G15:H15"/>
    <mergeCell ref="G10:H10"/>
    <mergeCell ref="G12:H12"/>
    <mergeCell ref="G13:H13"/>
    <mergeCell ref="G14:H14"/>
    <mergeCell ref="G27:H27"/>
    <mergeCell ref="G28:H28"/>
    <mergeCell ref="C7:D7"/>
    <mergeCell ref="E7:K7"/>
    <mergeCell ref="G11:H11"/>
    <mergeCell ref="G24:H24"/>
    <mergeCell ref="G16:H16"/>
    <mergeCell ref="G21:H21"/>
    <mergeCell ref="G26:H26"/>
    <mergeCell ref="G25:H25"/>
    <mergeCell ref="G29:H29"/>
    <mergeCell ref="G30:H30"/>
    <mergeCell ref="G31:H31"/>
    <mergeCell ref="G32:H32"/>
    <mergeCell ref="G33:H33"/>
  </mergeCells>
  <dataValidations count="1">
    <dataValidation type="list" allowBlank="1" showInputMessage="1" showErrorMessage="1" sqref="H39:H42 H44:H47 H49:H52 H54:H57 H59:H62">
      <formula1>"1, 2, 3, 4, 5, 6, 7, 8, 9, 10, 11, 12"</formula1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landscape" horizontalDpi="4294967293" r:id="rId1"/>
  <ignoredErrors>
    <ignoredError sqref="D11:I13 C35:E42 E10 C28:E28 C45:E47 D44:E44 D14:I18 D19:I23 D24:I27 C43:E43 C53:E56 C48:E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TV-L 5</vt:lpstr>
      <vt:lpstr>TV-L 7 </vt:lpstr>
      <vt:lpstr>TV-L 8</vt:lpstr>
      <vt:lpstr>TV-L 9b</vt:lpstr>
      <vt:lpstr>TV-L 9a</vt:lpstr>
      <vt:lpstr>TV-L 10</vt:lpstr>
      <vt:lpstr>TV-L 11</vt:lpstr>
      <vt:lpstr>TV-L 12</vt:lpstr>
      <vt:lpstr>TV-L 13</vt:lpstr>
      <vt:lpstr>TV-L 14</vt:lpstr>
      <vt:lpstr>TV-L 15</vt:lpstr>
      <vt:lpstr>WHB ab 01.01.23</vt:lpstr>
      <vt:lpstr>SHK ab 01.01.23</vt:lpstr>
      <vt:lpstr>WHK ab 01.01.23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florian.grubitzsch</dc:creator>
  <cp:lastModifiedBy>Hendricks, Alina</cp:lastModifiedBy>
  <cp:lastPrinted>2020-01-06T10:39:27Z</cp:lastPrinted>
  <dcterms:created xsi:type="dcterms:W3CDTF">2013-03-27T12:55:09Z</dcterms:created>
  <dcterms:modified xsi:type="dcterms:W3CDTF">2023-05-26T09:06:24Z</dcterms:modified>
</cp:coreProperties>
</file>